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Kitos/Visų laikų TOP/"/>
    </mc:Choice>
  </mc:AlternateContent>
  <xr:revisionPtr revIDLastSave="2360" documentId="8_{6B74D295-70BD-4E62-BB13-6A9458FF09F9}" xr6:coauthVersionLast="47" xr6:coauthVersionMax="47" xr10:uidLastSave="{256C470C-7199-4CDC-A020-014A5F75860A}"/>
  <bookViews>
    <workbookView xWindow="9195" yWindow="720" windowWidth="20220" windowHeight="14865" xr2:uid="{085F6552-94D4-4724-A70E-553F407EEE7E}"/>
  </bookViews>
  <sheets>
    <sheet name="TOP (1993-2024)" sheetId="1" r:id="rId1"/>
    <sheet name="2024" sheetId="3" r:id="rId2"/>
    <sheet name="2023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1" l="1"/>
  <c r="C91" i="1"/>
  <c r="F419" i="2" l="1"/>
  <c r="E419" i="2"/>
  <c r="F418" i="2"/>
  <c r="E418" i="2"/>
  <c r="F417" i="2"/>
  <c r="E417" i="2"/>
  <c r="F416" i="2"/>
  <c r="E416" i="2"/>
  <c r="F415" i="2"/>
  <c r="E415" i="2"/>
  <c r="F414" i="2"/>
  <c r="E414" i="2"/>
  <c r="F413" i="2"/>
  <c r="E413" i="2"/>
  <c r="F412" i="2"/>
  <c r="E412" i="2"/>
  <c r="F411" i="2"/>
  <c r="E411" i="2"/>
  <c r="F410" i="2"/>
  <c r="E410" i="2"/>
  <c r="F409" i="2"/>
  <c r="E409" i="2"/>
  <c r="F408" i="2"/>
  <c r="F420" i="2" s="1"/>
  <c r="E408" i="2"/>
  <c r="E420" i="2" s="1"/>
  <c r="D23" i="1"/>
  <c r="C23" i="1"/>
  <c r="D27" i="1" l="1"/>
  <c r="C27" i="1"/>
  <c r="D4823" i="1" l="1"/>
  <c r="D4895" i="1"/>
  <c r="D4795" i="1"/>
  <c r="C4795" i="1"/>
  <c r="D4537" i="1"/>
  <c r="C4537" i="1"/>
  <c r="D1836" i="1"/>
  <c r="C1836" i="1"/>
  <c r="D372" i="1"/>
  <c r="C372" i="1"/>
  <c r="D4898" i="1"/>
  <c r="C4898" i="1"/>
  <c r="D5037" i="1"/>
  <c r="C5037" i="1"/>
  <c r="D4969" i="1"/>
  <c r="C4969" i="1"/>
  <c r="D2181" i="1"/>
  <c r="C2181" i="1"/>
  <c r="D2638" i="1"/>
  <c r="C2638" i="1"/>
  <c r="D4044" i="1"/>
  <c r="C4044" i="1"/>
  <c r="D4954" i="1"/>
  <c r="C4954" i="1"/>
  <c r="D4717" i="1"/>
  <c r="C4717" i="1"/>
  <c r="D3500" i="1"/>
  <c r="C3500" i="1"/>
  <c r="D3096" i="1"/>
  <c r="C3096" i="1"/>
  <c r="D370" i="1"/>
  <c r="C370" i="1"/>
  <c r="D561" i="1"/>
  <c r="C561" i="1"/>
  <c r="D3159" i="1"/>
  <c r="C3159" i="1"/>
  <c r="D4556" i="1"/>
  <c r="C4556" i="1"/>
  <c r="D290" i="1"/>
  <c r="C290" i="1"/>
  <c r="D4785" i="1"/>
  <c r="C4785" i="1"/>
  <c r="D2004" i="1"/>
  <c r="C2004" i="1"/>
  <c r="D2739" i="1"/>
  <c r="C2739" i="1"/>
  <c r="D3683" i="1"/>
  <c r="C3683" i="1"/>
  <c r="D4173" i="1"/>
  <c r="C4173" i="1"/>
  <c r="D4536" i="1"/>
  <c r="C4536" i="1"/>
  <c r="D3267" i="1"/>
  <c r="C3267" i="1"/>
  <c r="D2317" i="1"/>
  <c r="C2317" i="1"/>
  <c r="D3214" i="1"/>
  <c r="C3214" i="1"/>
  <c r="D2448" i="1"/>
  <c r="C2448" i="1"/>
  <c r="D2933" i="1"/>
  <c r="C2933" i="1"/>
  <c r="C4895" i="1"/>
  <c r="D2084" i="1"/>
  <c r="C2084" i="1"/>
  <c r="D5" i="1"/>
  <c r="C5" i="1"/>
  <c r="D4151" i="1"/>
  <c r="C4151" i="1"/>
  <c r="D531" i="1"/>
  <c r="C531" i="1"/>
  <c r="D163" i="1" l="1"/>
  <c r="C163" i="1"/>
  <c r="D15" i="1"/>
  <c r="C15" i="1"/>
  <c r="D3161" i="1"/>
  <c r="C3161" i="1"/>
  <c r="D4862" i="1"/>
  <c r="C4862" i="1"/>
  <c r="D16" i="1" l="1"/>
  <c r="C16" i="1"/>
  <c r="C4823" i="1"/>
  <c r="D2707" i="1"/>
  <c r="C2707" i="1"/>
  <c r="D115" i="1"/>
  <c r="C115" i="1"/>
  <c r="D3245" i="1"/>
  <c r="C3245" i="1"/>
  <c r="D3907" i="1"/>
  <c r="C3907" i="1"/>
  <c r="D1649" i="1"/>
  <c r="C1649" i="1"/>
  <c r="D4359" i="1"/>
  <c r="C4359" i="1"/>
  <c r="D2647" i="1"/>
  <c r="C2647" i="1"/>
  <c r="D1041" i="1"/>
  <c r="C1041" i="1"/>
  <c r="D2447" i="1"/>
  <c r="C2447" i="1"/>
  <c r="D3807" i="1"/>
  <c r="C3807" i="1"/>
  <c r="D4531" i="1"/>
  <c r="C4531" i="1"/>
  <c r="D4559" i="1"/>
  <c r="C4559" i="1"/>
  <c r="D3810" i="1"/>
  <c r="C3810" i="1"/>
  <c r="D573" i="1"/>
  <c r="C573" i="1"/>
  <c r="D4780" i="1"/>
  <c r="C4780" i="1"/>
  <c r="D4293" i="1"/>
  <c r="C4293" i="1"/>
  <c r="D2137" i="1"/>
  <c r="C2137" i="1"/>
  <c r="D834" i="1"/>
  <c r="C834" i="1"/>
  <c r="D3391" i="1"/>
  <c r="C3391" i="1"/>
  <c r="D597" i="1"/>
  <c r="C597" i="1"/>
  <c r="D3881" i="1"/>
  <c r="C3881" i="1"/>
  <c r="D3533" i="1"/>
  <c r="C3533" i="1"/>
  <c r="D3085" i="1"/>
  <c r="C3085" i="1"/>
  <c r="D1547" i="1"/>
  <c r="C1547" i="1"/>
  <c r="D4640" i="1"/>
  <c r="C4640" i="1"/>
  <c r="D4486" i="1"/>
  <c r="C4486" i="1"/>
  <c r="D480" i="1"/>
  <c r="C480" i="1"/>
  <c r="D261" i="1"/>
  <c r="C261" i="1"/>
  <c r="D86" i="1"/>
  <c r="C86" i="1"/>
  <c r="D420" i="1"/>
  <c r="C420" i="1"/>
  <c r="D7" i="1"/>
  <c r="C7" i="1"/>
  <c r="D3835" i="1"/>
  <c r="C3835" i="1"/>
  <c r="D3663" i="1"/>
  <c r="C3663" i="1"/>
  <c r="D4198" i="1"/>
  <c r="C4198" i="1"/>
  <c r="D311" i="1"/>
  <c r="C311" i="1"/>
  <c r="D566" i="1"/>
  <c r="C566" i="1"/>
  <c r="D318" i="1"/>
  <c r="C318" i="1"/>
  <c r="D574" i="1"/>
  <c r="C574" i="1"/>
  <c r="D4130" i="1"/>
  <c r="C4130" i="1"/>
  <c r="D3739" i="1"/>
  <c r="C3739" i="1"/>
  <c r="D270" i="1"/>
  <c r="C270" i="1"/>
  <c r="D3965" i="1"/>
  <c r="C3965" i="1"/>
  <c r="D3345" i="1"/>
  <c r="C3345" i="1"/>
  <c r="D2095" i="1"/>
  <c r="C2095" i="1"/>
  <c r="D3116" i="1"/>
  <c r="C3116" i="1"/>
  <c r="D3058" i="1"/>
  <c r="C3058" i="1"/>
  <c r="D1629" i="1"/>
  <c r="C1629" i="1"/>
  <c r="D3738" i="1"/>
  <c r="C3738" i="1"/>
  <c r="D3818" i="1"/>
  <c r="C3818" i="1"/>
  <c r="D3994" i="1"/>
  <c r="C3994" i="1"/>
  <c r="D898" i="1"/>
  <c r="C898" i="1"/>
  <c r="D1867" i="1"/>
  <c r="C1867" i="1"/>
  <c r="D2996" i="1"/>
  <c r="C2996" i="1"/>
  <c r="D4394" i="1"/>
  <c r="C4394" i="1"/>
  <c r="D177" i="1"/>
  <c r="C177" i="1"/>
  <c r="D4502" i="1"/>
  <c r="C4502" i="1"/>
  <c r="D1639" i="1"/>
  <c r="C1639" i="1"/>
  <c r="D2501" i="1"/>
  <c r="C2501" i="1"/>
  <c r="D3952" i="1"/>
  <c r="C3952" i="1"/>
  <c r="D3901" i="1"/>
  <c r="C3901" i="1"/>
  <c r="D4482" i="1"/>
  <c r="C4482" i="1"/>
  <c r="D116" i="1"/>
  <c r="C116" i="1"/>
  <c r="D17" i="1"/>
  <c r="C17" i="1"/>
  <c r="D387" i="1"/>
  <c r="C387" i="1"/>
  <c r="D200" i="1"/>
  <c r="C200" i="1"/>
  <c r="D3717" i="1"/>
  <c r="C3717" i="1"/>
  <c r="D3871" i="1"/>
  <c r="C3871" i="1"/>
  <c r="D3914" i="1"/>
  <c r="C3914" i="1"/>
  <c r="D4326" i="1"/>
  <c r="C4326" i="1"/>
  <c r="D3989" i="1"/>
  <c r="C3989" i="1"/>
  <c r="D352" i="1"/>
  <c r="C352" i="1"/>
  <c r="D2430" i="1"/>
  <c r="C2430" i="1"/>
  <c r="D61" i="1"/>
  <c r="C61" i="1"/>
  <c r="D3126" i="1"/>
  <c r="C3126" i="1"/>
  <c r="D1757" i="1"/>
  <c r="C1757" i="1"/>
  <c r="D1752" i="1"/>
  <c r="C1752" i="1"/>
  <c r="D2418" i="1"/>
  <c r="C2418" i="1"/>
  <c r="D2498" i="1"/>
  <c r="C2498" i="1"/>
  <c r="D1929" i="1"/>
  <c r="C1929" i="1"/>
  <c r="D20" i="1" l="1"/>
  <c r="C20" i="1"/>
  <c r="D1952" i="1"/>
  <c r="C1952" i="1"/>
  <c r="D1258" i="1"/>
  <c r="C1258" i="1"/>
  <c r="D293" i="1"/>
  <c r="C293" i="1"/>
  <c r="D1282" i="1"/>
  <c r="C1282" i="1"/>
  <c r="D151" i="1"/>
  <c r="C151" i="1"/>
  <c r="D1655" i="1"/>
  <c r="C1655" i="1"/>
  <c r="D1318" i="1"/>
  <c r="C1318" i="1"/>
  <c r="D205" i="1"/>
  <c r="C205" i="1"/>
  <c r="D76" i="1"/>
  <c r="C76" i="1"/>
  <c r="D302" i="1"/>
  <c r="C302" i="1"/>
  <c r="D57" i="1"/>
  <c r="C57" i="1"/>
  <c r="D72" i="1"/>
  <c r="C72" i="1"/>
  <c r="D4" i="1"/>
  <c r="C4" i="1"/>
  <c r="D4980" i="1"/>
  <c r="C4980" i="1"/>
  <c r="D4962" i="1"/>
  <c r="C4962" i="1"/>
  <c r="D4946" i="1"/>
  <c r="C4946" i="1"/>
  <c r="D4943" i="1"/>
  <c r="C4943" i="1"/>
  <c r="D4934" i="1"/>
  <c r="C4934" i="1"/>
  <c r="D4891" i="1"/>
  <c r="C4891" i="1"/>
  <c r="D4885" i="1"/>
  <c r="C4885" i="1"/>
  <c r="C4883" i="1"/>
  <c r="D4883" i="1"/>
  <c r="D4877" i="1"/>
  <c r="C4877" i="1"/>
  <c r="D4861" i="1"/>
  <c r="C4861" i="1"/>
  <c r="D4856" i="1"/>
  <c r="C4856" i="1"/>
  <c r="D4843" i="1"/>
  <c r="C4843" i="1"/>
  <c r="D4799" i="1"/>
  <c r="C4799" i="1"/>
  <c r="D4787" i="1"/>
  <c r="C4787" i="1"/>
  <c r="D4764" i="1"/>
  <c r="C4764" i="1"/>
  <c r="D4761" i="1"/>
  <c r="C4761" i="1"/>
  <c r="D4750" i="1"/>
  <c r="C4750" i="1"/>
  <c r="D4734" i="1"/>
  <c r="C4734" i="1"/>
  <c r="D4681" i="1"/>
  <c r="C4681" i="1"/>
  <c r="D4673" i="1"/>
  <c r="C4673" i="1"/>
  <c r="D4664" i="1"/>
  <c r="C4664" i="1"/>
  <c r="D4641" i="1"/>
  <c r="C4641" i="1"/>
  <c r="C4627" i="1"/>
  <c r="D4627" i="1"/>
  <c r="D4614" i="1"/>
  <c r="C4614" i="1"/>
  <c r="D4607" i="1"/>
  <c r="C4607" i="1"/>
  <c r="C4588" i="1"/>
  <c r="D4588" i="1"/>
  <c r="D4580" i="1"/>
  <c r="C4580" i="1"/>
  <c r="C4576" i="1"/>
  <c r="D4576" i="1"/>
  <c r="D4575" i="1"/>
  <c r="C4575" i="1"/>
  <c r="D4491" i="1"/>
  <c r="C4491" i="1"/>
  <c r="C4474" i="1"/>
  <c r="D4474" i="1"/>
  <c r="D4459" i="1"/>
  <c r="C4459" i="1"/>
  <c r="C4436" i="1"/>
  <c r="D4436" i="1"/>
  <c r="C4374" i="1"/>
  <c r="D4374" i="1"/>
  <c r="C4380" i="1"/>
  <c r="D4380" i="1"/>
  <c r="C4396" i="1"/>
  <c r="D4396" i="1"/>
  <c r="C4414" i="1"/>
  <c r="D4414" i="1"/>
  <c r="C4432" i="1"/>
  <c r="D4432" i="1"/>
  <c r="D4369" i="1"/>
  <c r="C4369" i="1"/>
  <c r="C4365" i="1"/>
  <c r="D4365" i="1"/>
  <c r="D4361" i="1"/>
  <c r="C4361" i="1"/>
  <c r="C4339" i="1"/>
  <c r="D4339" i="1"/>
  <c r="D4338" i="1"/>
  <c r="C4338" i="1"/>
  <c r="D4331" i="1"/>
  <c r="C4331" i="1"/>
  <c r="C4318" i="1"/>
  <c r="D4318" i="1"/>
  <c r="D4304" i="1"/>
  <c r="C4304" i="1"/>
  <c r="D4292" i="1"/>
  <c r="C4292" i="1"/>
  <c r="C4251" i="1"/>
  <c r="D4251" i="1"/>
  <c r="C4262" i="1"/>
  <c r="D4262" i="1"/>
  <c r="C4266" i="1"/>
  <c r="D4266" i="1"/>
  <c r="C4279" i="1"/>
  <c r="D4279" i="1"/>
  <c r="D4249" i="1"/>
  <c r="C4249" i="1"/>
  <c r="C4190" i="1"/>
  <c r="D4190" i="1"/>
  <c r="C4200" i="1"/>
  <c r="D4200" i="1"/>
  <c r="C4215" i="1"/>
  <c r="D4215" i="1"/>
  <c r="C4221" i="1"/>
  <c r="D4221" i="1"/>
  <c r="C4224" i="1"/>
  <c r="D4224" i="1"/>
  <c r="C4235" i="1"/>
  <c r="D4235" i="1"/>
  <c r="D4171" i="1"/>
  <c r="C4171" i="1"/>
  <c r="C4086" i="1"/>
  <c r="D4086" i="1"/>
  <c r="C4097" i="1"/>
  <c r="D4097" i="1"/>
  <c r="C4099" i="1"/>
  <c r="D4099" i="1"/>
  <c r="C4103" i="1"/>
  <c r="D4103" i="1"/>
  <c r="C4104" i="1"/>
  <c r="D4104" i="1"/>
  <c r="D4082" i="1"/>
  <c r="C4082" i="1"/>
  <c r="C4055" i="1"/>
  <c r="D4055" i="1"/>
  <c r="C4068" i="1"/>
  <c r="D4068" i="1"/>
  <c r="D4048" i="1"/>
  <c r="C4048" i="1"/>
  <c r="C4023" i="1"/>
  <c r="D4023" i="1"/>
  <c r="D4010" i="1"/>
  <c r="C4010" i="1"/>
  <c r="D3939" i="1"/>
  <c r="D3944" i="1"/>
  <c r="C3939" i="1"/>
  <c r="C3944" i="1"/>
  <c r="D3938" i="1"/>
  <c r="C3938" i="1"/>
  <c r="C3890" i="1"/>
  <c r="D3890" i="1"/>
  <c r="C3902" i="1"/>
  <c r="D3902" i="1"/>
  <c r="C3904" i="1"/>
  <c r="D3904" i="1"/>
  <c r="D3884" i="1"/>
  <c r="C3884" i="1"/>
  <c r="C3636" i="1"/>
  <c r="D3636" i="1"/>
  <c r="C3639" i="1"/>
  <c r="D3639" i="1"/>
  <c r="C3641" i="1"/>
  <c r="D3641" i="1"/>
  <c r="C3655" i="1"/>
  <c r="D3655" i="1"/>
  <c r="C3675" i="1"/>
  <c r="D3675" i="1"/>
  <c r="C3687" i="1"/>
  <c r="D3687" i="1"/>
  <c r="C3693" i="1"/>
  <c r="D3693" i="1"/>
  <c r="C3724" i="1"/>
  <c r="D3724" i="1"/>
  <c r="C3725" i="1"/>
  <c r="D3725" i="1"/>
  <c r="C3741" i="1"/>
  <c r="D3741" i="1"/>
  <c r="C3746" i="1"/>
  <c r="D3746" i="1"/>
  <c r="C3749" i="1"/>
  <c r="D3749" i="1"/>
  <c r="C3771" i="1"/>
  <c r="D3771" i="1"/>
  <c r="C3779" i="1"/>
  <c r="D3779" i="1"/>
  <c r="C3783" i="1"/>
  <c r="D3783" i="1"/>
  <c r="C3785" i="1"/>
  <c r="D3785" i="1"/>
  <c r="C3786" i="1"/>
  <c r="D3786" i="1"/>
  <c r="C3788" i="1"/>
  <c r="D3788" i="1"/>
  <c r="C3793" i="1"/>
  <c r="D3793" i="1"/>
  <c r="C3804" i="1"/>
  <c r="D3804" i="1"/>
  <c r="C3812" i="1"/>
  <c r="D3812" i="1"/>
  <c r="C3839" i="1"/>
  <c r="D3839" i="1"/>
  <c r="C3841" i="1"/>
  <c r="D3841" i="1"/>
  <c r="C3853" i="1"/>
  <c r="D3853" i="1"/>
  <c r="D3621" i="1"/>
  <c r="C3621" i="1"/>
  <c r="C3596" i="1"/>
  <c r="D3596" i="1"/>
  <c r="C3605" i="1"/>
  <c r="D3605" i="1"/>
  <c r="D3550" i="1"/>
  <c r="C3550" i="1"/>
  <c r="C3524" i="1"/>
  <c r="D3524" i="1"/>
  <c r="D3517" i="1"/>
  <c r="C3517" i="1"/>
  <c r="C3381" i="1"/>
  <c r="D3381" i="1"/>
  <c r="C3394" i="1"/>
  <c r="D3394" i="1"/>
  <c r="C3408" i="1"/>
  <c r="D3408" i="1"/>
  <c r="C3432" i="1"/>
  <c r="D3432" i="1"/>
  <c r="C3490" i="1"/>
  <c r="D3490" i="1"/>
  <c r="C3491" i="1"/>
  <c r="D3491" i="1"/>
  <c r="D3365" i="1"/>
  <c r="C3365" i="1"/>
  <c r="D3314" i="1"/>
  <c r="C3314" i="1"/>
  <c r="C3064" i="1"/>
  <c r="D3064" i="1"/>
  <c r="C3098" i="1"/>
  <c r="D3098" i="1"/>
  <c r="C3108" i="1"/>
  <c r="D3108" i="1"/>
  <c r="C3175" i="1"/>
  <c r="D3175" i="1"/>
  <c r="C3178" i="1"/>
  <c r="D3178" i="1"/>
  <c r="C3230" i="1"/>
  <c r="D3230" i="1"/>
  <c r="C3246" i="1"/>
  <c r="D3246" i="1"/>
  <c r="C3266" i="1"/>
  <c r="D3266" i="1"/>
  <c r="C3288" i="1"/>
  <c r="D3288" i="1"/>
  <c r="D3026" i="1"/>
  <c r="C3026" i="1"/>
  <c r="C2432" i="1"/>
  <c r="D2432" i="1"/>
  <c r="C2436" i="1"/>
  <c r="D2436" i="1"/>
  <c r="C2468" i="1"/>
  <c r="D2468" i="1"/>
  <c r="C2477" i="1"/>
  <c r="D2477" i="1"/>
  <c r="C2481" i="1"/>
  <c r="D2481" i="1"/>
  <c r="C2483" i="1"/>
  <c r="D2483" i="1"/>
  <c r="C2577" i="1"/>
  <c r="D2577" i="1"/>
  <c r="C2602" i="1"/>
  <c r="D2602" i="1"/>
  <c r="C2615" i="1"/>
  <c r="D2615" i="1"/>
  <c r="C2710" i="1"/>
  <c r="D2710" i="1"/>
  <c r="C2741" i="1"/>
  <c r="D2741" i="1"/>
  <c r="C2742" i="1"/>
  <c r="D2742" i="1"/>
  <c r="C2835" i="1"/>
  <c r="D2835" i="1"/>
  <c r="C2847" i="1"/>
  <c r="D2847" i="1"/>
  <c r="C2853" i="1"/>
  <c r="D2853" i="1"/>
  <c r="C2897" i="1"/>
  <c r="D2897" i="1"/>
  <c r="C2915" i="1"/>
  <c r="D2915" i="1"/>
  <c r="C2957" i="1"/>
  <c r="D2957" i="1"/>
  <c r="C2987" i="1"/>
  <c r="D2987" i="1"/>
  <c r="D2393" i="1"/>
  <c r="C2393" i="1"/>
  <c r="C2331" i="1"/>
  <c r="D2331" i="1"/>
  <c r="C2336" i="1"/>
  <c r="D2336" i="1"/>
  <c r="C2352" i="1"/>
  <c r="D2352" i="1"/>
  <c r="C2358" i="1"/>
  <c r="D2358" i="1"/>
  <c r="D2321" i="1"/>
  <c r="C2321" i="1"/>
  <c r="C2256" i="1"/>
  <c r="D2256" i="1"/>
  <c r="C2269" i="1"/>
  <c r="D2269" i="1"/>
  <c r="C2310" i="1"/>
  <c r="D2310" i="1"/>
  <c r="D2247" i="1"/>
  <c r="C2247" i="1"/>
  <c r="C1835" i="1"/>
  <c r="D1835" i="1"/>
  <c r="C1860" i="1"/>
  <c r="D1860" i="1"/>
  <c r="C1937" i="1"/>
  <c r="D1937" i="1"/>
  <c r="C1940" i="1"/>
  <c r="D1940" i="1"/>
  <c r="C1945" i="1"/>
  <c r="D1945" i="1"/>
  <c r="C1962" i="1"/>
  <c r="D1962" i="1"/>
  <c r="C1976" i="1"/>
  <c r="D1976" i="1"/>
  <c r="C1987" i="1"/>
  <c r="D1987" i="1"/>
  <c r="C2019" i="1"/>
  <c r="D2019" i="1"/>
  <c r="C2059" i="1"/>
  <c r="D2059" i="1"/>
  <c r="C2089" i="1"/>
  <c r="D2089" i="1"/>
  <c r="C2114" i="1"/>
  <c r="D2114" i="1"/>
  <c r="C2132" i="1"/>
  <c r="D2132" i="1"/>
  <c r="C2153" i="1"/>
  <c r="D2153" i="1"/>
  <c r="C2196" i="1"/>
  <c r="D2196" i="1"/>
  <c r="C2201" i="1"/>
  <c r="D2201" i="1"/>
  <c r="C2211" i="1"/>
  <c r="D2211" i="1"/>
  <c r="C2212" i="1"/>
  <c r="D2212" i="1"/>
  <c r="D1834" i="1"/>
  <c r="C1834" i="1"/>
  <c r="D1801" i="1"/>
  <c r="C1801" i="1"/>
  <c r="D1778" i="1"/>
  <c r="C1778" i="1"/>
  <c r="C1263" i="1"/>
  <c r="D1263" i="1"/>
  <c r="C1265" i="1"/>
  <c r="D1265" i="1"/>
  <c r="C1333" i="1"/>
  <c r="D1333" i="1"/>
  <c r="C1341" i="1"/>
  <c r="D1341" i="1"/>
  <c r="C1355" i="1"/>
  <c r="D1355" i="1"/>
  <c r="C1377" i="1"/>
  <c r="D1377" i="1"/>
  <c r="C1412" i="1"/>
  <c r="D1412" i="1"/>
  <c r="C1469" i="1"/>
  <c r="D1469" i="1"/>
  <c r="C1475" i="1"/>
  <c r="D1475" i="1"/>
  <c r="C1480" i="1"/>
  <c r="D1480" i="1"/>
  <c r="C1496" i="1"/>
  <c r="D1496" i="1"/>
  <c r="C1555" i="1"/>
  <c r="D1555" i="1"/>
  <c r="C1574" i="1"/>
  <c r="D1574" i="1"/>
  <c r="C1592" i="1"/>
  <c r="D1592" i="1"/>
  <c r="C1630" i="1"/>
  <c r="D1630" i="1"/>
  <c r="C1718" i="1"/>
  <c r="D1718" i="1"/>
  <c r="C1735" i="1"/>
  <c r="D1735" i="1"/>
  <c r="C1770" i="1"/>
  <c r="D1770" i="1"/>
  <c r="D1224" i="1"/>
  <c r="C1224" i="1"/>
  <c r="C988" i="1"/>
  <c r="D988" i="1"/>
  <c r="C996" i="1"/>
  <c r="D996" i="1"/>
  <c r="C1025" i="1"/>
  <c r="D1025" i="1"/>
  <c r="C1035" i="1"/>
  <c r="D1035" i="1"/>
  <c r="C1091" i="1"/>
  <c r="D1091" i="1"/>
  <c r="C1103" i="1"/>
  <c r="D1103" i="1"/>
  <c r="C1112" i="1"/>
  <c r="D1112" i="1"/>
  <c r="C1119" i="1"/>
  <c r="D1119" i="1"/>
  <c r="C1130" i="1"/>
  <c r="D1130" i="1"/>
  <c r="C1167" i="1"/>
  <c r="D1167" i="1"/>
  <c r="C1188" i="1"/>
  <c r="D1188" i="1"/>
  <c r="C1190" i="1"/>
  <c r="D1190" i="1"/>
  <c r="C1204" i="1"/>
  <c r="D1204" i="1"/>
  <c r="C1215" i="1"/>
  <c r="D1215" i="1"/>
  <c r="D980" i="1"/>
  <c r="C980" i="1"/>
  <c r="D970" i="1"/>
  <c r="C970" i="1"/>
  <c r="D942" i="1"/>
  <c r="C942" i="1"/>
  <c r="C266" i="1"/>
  <c r="D266" i="1"/>
  <c r="C273" i="1"/>
  <c r="D273" i="1"/>
  <c r="C297" i="1"/>
  <c r="D297" i="1"/>
  <c r="C359" i="1"/>
  <c r="D359" i="1"/>
  <c r="C363" i="1"/>
  <c r="D363" i="1"/>
  <c r="C411" i="1"/>
  <c r="D411" i="1"/>
  <c r="C438" i="1"/>
  <c r="D438" i="1"/>
  <c r="C450" i="1"/>
  <c r="D450" i="1"/>
  <c r="C462" i="1"/>
  <c r="D462" i="1"/>
  <c r="C464" i="1"/>
  <c r="D464" i="1"/>
  <c r="C516" i="1"/>
  <c r="D516" i="1"/>
  <c r="C524" i="1"/>
  <c r="D524" i="1"/>
  <c r="C533" i="1"/>
  <c r="D533" i="1"/>
  <c r="C539" i="1"/>
  <c r="D539" i="1"/>
  <c r="C545" i="1"/>
  <c r="D545" i="1"/>
  <c r="C577" i="1"/>
  <c r="D577" i="1"/>
  <c r="C612" i="1"/>
  <c r="D612" i="1"/>
  <c r="C615" i="1"/>
  <c r="D615" i="1"/>
  <c r="C663" i="1"/>
  <c r="D663" i="1"/>
  <c r="C747" i="1"/>
  <c r="D747" i="1"/>
  <c r="C763" i="1"/>
  <c r="D763" i="1"/>
  <c r="C776" i="1"/>
  <c r="D776" i="1"/>
  <c r="C819" i="1"/>
  <c r="D819" i="1"/>
  <c r="C825" i="1"/>
  <c r="D825" i="1"/>
  <c r="C832" i="1"/>
  <c r="D832" i="1"/>
  <c r="C837" i="1"/>
  <c r="D837" i="1"/>
  <c r="C851" i="1"/>
  <c r="D851" i="1"/>
  <c r="C857" i="1"/>
  <c r="D857" i="1"/>
  <c r="C888" i="1"/>
  <c r="D888" i="1"/>
  <c r="D215" i="1"/>
  <c r="C215" i="1"/>
  <c r="D207" i="1"/>
  <c r="C207" i="1"/>
  <c r="D194" i="1"/>
  <c r="C194" i="1"/>
  <c r="D190" i="1"/>
  <c r="C190" i="1"/>
  <c r="C11" i="1"/>
  <c r="D11" i="1"/>
  <c r="C14" i="1"/>
  <c r="D14" i="1"/>
  <c r="C26" i="1"/>
  <c r="D26" i="1"/>
  <c r="C32" i="1"/>
  <c r="D32" i="1"/>
  <c r="C33" i="1"/>
  <c r="D33" i="1"/>
  <c r="C36" i="1"/>
  <c r="D36" i="1"/>
  <c r="C40" i="1"/>
  <c r="D40" i="1"/>
  <c r="C43" i="1"/>
  <c r="D43" i="1"/>
  <c r="C46" i="1"/>
  <c r="D46" i="1"/>
  <c r="C70" i="1"/>
  <c r="D70" i="1"/>
  <c r="C73" i="1"/>
  <c r="D73" i="1"/>
  <c r="C110" i="1"/>
  <c r="D110" i="1"/>
  <c r="C111" i="1"/>
  <c r="D111" i="1"/>
  <c r="C141" i="1"/>
  <c r="D141" i="1"/>
  <c r="D9" i="1"/>
  <c r="C9" i="1"/>
  <c r="F413" i="3" l="1"/>
  <c r="E413" i="3"/>
  <c r="F398" i="3"/>
  <c r="E398" i="3"/>
  <c r="D3567" i="1" l="1"/>
  <c r="C3567" i="1"/>
  <c r="D3629" i="1"/>
  <c r="C3629" i="1"/>
  <c r="D3" i="1" l="1"/>
  <c r="D3285" i="1" l="1"/>
  <c r="C3285" i="1"/>
  <c r="D4624" i="1"/>
  <c r="C4624" i="1"/>
  <c r="D4253" i="1"/>
  <c r="C4253" i="1"/>
  <c r="D4864" i="1"/>
  <c r="C4864" i="1"/>
  <c r="D4871" i="1"/>
  <c r="C4871" i="1"/>
  <c r="D4970" i="1"/>
  <c r="C4970" i="1"/>
  <c r="D2426" i="1"/>
  <c r="C2426" i="1"/>
  <c r="D4867" i="1"/>
  <c r="C4867" i="1"/>
  <c r="D4918" i="1"/>
  <c r="C4918" i="1"/>
  <c r="D3832" i="1" l="1"/>
  <c r="C3832" i="1"/>
  <c r="D931" i="1" l="1"/>
  <c r="C931" i="1"/>
  <c r="D4831" i="1"/>
  <c r="C4831" i="1"/>
  <c r="D4656" i="1"/>
  <c r="C4656" i="1"/>
  <c r="D2973" i="1"/>
  <c r="C2973" i="1"/>
  <c r="D3186" i="1"/>
  <c r="C3186" i="1"/>
  <c r="D4089" i="1"/>
  <c r="C4089" i="1"/>
  <c r="D2887" i="1"/>
  <c r="C2887" i="1"/>
  <c r="D3864" i="1"/>
  <c r="C3864" i="1"/>
  <c r="D2541" i="1"/>
  <c r="C2541" i="1"/>
  <c r="D63" i="1"/>
  <c r="C63" i="1"/>
  <c r="D4953" i="1"/>
  <c r="C4953" i="1"/>
  <c r="D2314" i="1" l="1"/>
  <c r="C2314" i="1"/>
  <c r="D627" i="1"/>
  <c r="C627" i="1"/>
  <c r="D738" i="1"/>
  <c r="C738" i="1"/>
  <c r="D4767" i="1"/>
  <c r="C4767" i="1"/>
  <c r="D4290" i="1"/>
  <c r="C4290" i="1"/>
  <c r="D4455" i="1"/>
  <c r="C4455" i="1"/>
  <c r="D196" i="1"/>
  <c r="C196" i="1"/>
  <c r="D4716" i="1"/>
  <c r="C4716" i="1"/>
  <c r="D1936" i="1"/>
  <c r="C1936" i="1"/>
  <c r="D4913" i="1"/>
  <c r="C4913" i="1"/>
  <c r="D140" i="1" l="1"/>
  <c r="C140" i="1"/>
  <c r="D4728" i="1"/>
  <c r="C4728" i="1"/>
  <c r="D4448" i="1"/>
  <c r="C4448" i="1"/>
  <c r="D4042" i="1"/>
  <c r="C4042" i="1"/>
  <c r="D4682" i="1"/>
  <c r="C4682" i="1"/>
  <c r="D1717" i="1"/>
  <c r="C1717" i="1"/>
  <c r="D2914" i="1"/>
  <c r="C2914" i="1"/>
  <c r="D3158" i="1"/>
  <c r="C3158" i="1"/>
  <c r="D244" i="1"/>
  <c r="C244" i="1"/>
  <c r="D4605" i="1"/>
  <c r="C4605" i="1"/>
  <c r="D172" i="1" l="1"/>
  <c r="C172" i="1"/>
  <c r="D51" i="1"/>
  <c r="C51" i="1"/>
  <c r="D4390" i="1"/>
  <c r="C4390" i="1"/>
  <c r="D2715" i="1"/>
  <c r="C2715" i="1"/>
  <c r="D2507" i="1"/>
  <c r="C2507" i="1"/>
  <c r="D2552" i="1"/>
  <c r="C2552" i="1"/>
  <c r="D4812" i="1" l="1"/>
  <c r="C4812" i="1"/>
  <c r="D2509" i="1"/>
  <c r="C2509" i="1"/>
  <c r="D4422" i="1"/>
  <c r="C4422" i="1"/>
  <c r="D3855" i="1"/>
  <c r="C3855" i="1"/>
  <c r="D4031" i="1"/>
  <c r="C4031" i="1"/>
  <c r="D321" i="1" l="1"/>
  <c r="C321" i="1"/>
  <c r="D4205" i="1"/>
  <c r="C4205" i="1"/>
  <c r="D4679" i="1"/>
  <c r="C4679" i="1"/>
  <c r="D120" i="1"/>
  <c r="C120" i="1"/>
  <c r="D355" i="1"/>
  <c r="C355" i="1"/>
  <c r="D4160" i="1"/>
  <c r="C4160" i="1"/>
  <c r="D4054" i="1"/>
  <c r="C4054" i="1"/>
  <c r="D3895" i="1"/>
  <c r="C3895" i="1"/>
  <c r="D4107" i="1"/>
  <c r="C4107" i="1"/>
  <c r="D4692" i="1"/>
  <c r="C4692" i="1"/>
  <c r="D1603" i="1"/>
  <c r="C1603" i="1"/>
  <c r="D3862" i="1" l="1"/>
  <c r="C3862" i="1"/>
  <c r="D2573" i="1"/>
  <c r="C2573" i="1"/>
  <c r="D643" i="1"/>
  <c r="C643" i="1"/>
  <c r="D1663" i="1"/>
  <c r="C1663" i="1"/>
  <c r="D4288" i="1"/>
  <c r="C4288" i="1"/>
  <c r="D3363" i="1"/>
  <c r="C3363" i="1"/>
  <c r="D3078" i="1" l="1"/>
  <c r="C3078" i="1"/>
  <c r="D752" i="1"/>
  <c r="C752" i="1"/>
  <c r="D3478" i="1"/>
  <c r="C3478" i="1"/>
  <c r="D166" i="1"/>
  <c r="C166" i="1"/>
  <c r="D1588" i="1" l="1"/>
  <c r="C1588" i="1"/>
  <c r="D3072" i="1" l="1"/>
  <c r="C3072" i="1"/>
  <c r="D5072" i="1" l="1"/>
  <c r="C5072" i="1"/>
  <c r="D5014" i="1"/>
  <c r="C5014" i="1"/>
  <c r="D5012" i="1"/>
  <c r="C5012" i="1"/>
  <c r="D5001" i="1"/>
  <c r="C5001" i="1"/>
  <c r="D5000" i="1"/>
  <c r="C5000" i="1"/>
  <c r="D4998" i="1"/>
  <c r="C4998" i="1"/>
  <c r="D4991" i="1"/>
  <c r="C4991" i="1"/>
  <c r="D4984" i="1"/>
  <c r="C4984" i="1"/>
  <c r="D4971" i="1"/>
  <c r="C4971" i="1"/>
  <c r="D4964" i="1"/>
  <c r="C4964" i="1"/>
  <c r="D4949" i="1"/>
  <c r="C4949" i="1"/>
  <c r="D4939" i="1"/>
  <c r="C4939" i="1"/>
  <c r="D4932" i="1"/>
  <c r="C4932" i="1"/>
  <c r="D4930" i="1"/>
  <c r="C4930" i="1"/>
  <c r="D4880" i="1"/>
  <c r="C4880" i="1"/>
  <c r="D4874" i="1"/>
  <c r="C4874" i="1"/>
  <c r="D4866" i="1"/>
  <c r="C4866" i="1"/>
  <c r="D4858" i="1"/>
  <c r="C4858" i="1"/>
  <c r="D4832" i="1"/>
  <c r="C4832" i="1"/>
  <c r="D4822" i="1"/>
  <c r="C4822" i="1"/>
  <c r="D4818" i="1"/>
  <c r="C4818" i="1"/>
  <c r="D4817" i="1"/>
  <c r="C4817" i="1"/>
  <c r="D4811" i="1"/>
  <c r="C4811" i="1"/>
  <c r="D4808" i="1"/>
  <c r="C4808" i="1"/>
  <c r="D4801" i="1"/>
  <c r="C4801" i="1"/>
  <c r="D4786" i="1"/>
  <c r="C4786" i="1"/>
  <c r="D4759" i="1"/>
  <c r="C4759" i="1"/>
  <c r="D4731" i="1"/>
  <c r="C4731" i="1"/>
  <c r="D4698" i="1"/>
  <c r="C4698" i="1"/>
  <c r="D4695" i="1"/>
  <c r="C4695" i="1"/>
  <c r="D4669" i="1"/>
  <c r="C4669" i="1"/>
  <c r="D4661" i="1"/>
  <c r="C4661" i="1"/>
  <c r="D4654" i="1"/>
  <c r="C4654" i="1"/>
  <c r="D4647" i="1"/>
  <c r="C4647" i="1"/>
  <c r="D4610" i="1"/>
  <c r="C4610" i="1"/>
  <c r="D4596" i="1"/>
  <c r="C4596" i="1"/>
  <c r="D4585" i="1"/>
  <c r="C4585" i="1"/>
  <c r="D4547" i="1"/>
  <c r="C4547" i="1"/>
  <c r="D4541" i="1"/>
  <c r="C4541" i="1"/>
  <c r="D4523" i="1"/>
  <c r="C4523" i="1"/>
  <c r="D4516" i="1"/>
  <c r="C4516" i="1"/>
  <c r="D4515" i="1"/>
  <c r="C4515" i="1"/>
  <c r="D4494" i="1"/>
  <c r="C4494" i="1"/>
  <c r="D4488" i="1"/>
  <c r="C4488" i="1"/>
  <c r="D4477" i="1"/>
  <c r="C4477" i="1"/>
  <c r="D4449" i="1"/>
  <c r="C4449" i="1"/>
  <c r="D4439" i="1"/>
  <c r="C4439" i="1"/>
  <c r="D4407" i="1"/>
  <c r="C4407" i="1"/>
  <c r="D4421" i="1"/>
  <c r="C4421" i="1"/>
  <c r="D4417" i="1"/>
  <c r="C4417" i="1"/>
  <c r="D4408" i="1"/>
  <c r="C4408" i="1"/>
  <c r="D4397" i="1"/>
  <c r="C4397" i="1"/>
  <c r="D4367" i="1"/>
  <c r="C4367" i="1"/>
  <c r="D4291" i="1"/>
  <c r="C4291" i="1"/>
  <c r="D4314" i="1"/>
  <c r="C4314" i="1"/>
  <c r="D4311" i="1"/>
  <c r="C4311" i="1"/>
  <c r="D4274" i="1"/>
  <c r="C4274" i="1"/>
  <c r="D4273" i="1"/>
  <c r="C4273" i="1"/>
  <c r="D4250" i="1"/>
  <c r="C4250" i="1"/>
  <c r="D4233" i="1"/>
  <c r="C4233" i="1"/>
  <c r="D4232" i="1"/>
  <c r="C4232" i="1"/>
  <c r="D4223" i="1"/>
  <c r="C4223" i="1"/>
  <c r="D4213" i="1"/>
  <c r="C4213" i="1"/>
  <c r="D4199" i="1"/>
  <c r="C4199" i="1"/>
  <c r="D3472" i="1"/>
  <c r="C3472" i="1"/>
  <c r="D4165" i="1"/>
  <c r="C4165" i="1"/>
  <c r="D4156" i="1"/>
  <c r="C4156" i="1"/>
  <c r="D4124" i="1"/>
  <c r="C4124" i="1"/>
  <c r="D4095" i="1"/>
  <c r="C4095" i="1"/>
  <c r="D4058" i="1"/>
  <c r="C4058" i="1"/>
  <c r="D4001" i="1"/>
  <c r="C4001" i="1"/>
  <c r="D3964" i="1"/>
  <c r="C3964" i="1"/>
  <c r="D3918" i="1"/>
  <c r="C3918" i="1"/>
  <c r="D3879" i="1"/>
  <c r="C3879" i="1"/>
  <c r="D3782" i="1"/>
  <c r="C3782" i="1"/>
  <c r="D3769" i="1"/>
  <c r="C3769" i="1"/>
  <c r="D3727" i="1"/>
  <c r="C3727" i="1"/>
  <c r="D3691" i="1"/>
  <c r="C3691" i="1"/>
  <c r="D3685" i="1"/>
  <c r="C3685" i="1"/>
  <c r="D3647" i="1"/>
  <c r="C3647" i="1"/>
  <c r="D3628" i="1"/>
  <c r="C3628" i="1"/>
  <c r="D3622" i="1"/>
  <c r="C3622" i="1"/>
  <c r="D3608" i="1"/>
  <c r="C3608" i="1"/>
  <c r="D3589" i="1"/>
  <c r="C3589" i="1"/>
  <c r="D338" i="1"/>
  <c r="C338" i="1"/>
  <c r="D3492" i="1"/>
  <c r="C3492" i="1"/>
  <c r="D3488" i="1"/>
  <c r="C3488" i="1"/>
  <c r="D3482" i="1"/>
  <c r="C3482" i="1"/>
  <c r="D3438" i="1"/>
  <c r="C3438" i="1"/>
  <c r="D3423" i="1"/>
  <c r="C3423" i="1"/>
  <c r="D3389" i="1"/>
  <c r="C3389" i="1"/>
  <c r="D3386" i="1"/>
  <c r="C3386" i="1"/>
  <c r="D3385" i="1"/>
  <c r="C3385" i="1"/>
  <c r="D534" i="1"/>
  <c r="C534" i="1"/>
  <c r="D3368" i="1"/>
  <c r="C3368" i="1"/>
  <c r="D3362" i="1"/>
  <c r="C3362" i="1"/>
  <c r="D3360" i="1"/>
  <c r="C3360" i="1"/>
  <c r="D3313" i="1"/>
  <c r="C3313" i="1"/>
  <c r="D3303" i="1"/>
  <c r="C3303" i="1"/>
  <c r="D3292" i="1"/>
  <c r="C3292" i="1"/>
  <c r="D3275" i="1"/>
  <c r="C3275" i="1"/>
  <c r="D3235" i="1"/>
  <c r="C3235" i="1"/>
  <c r="D3210" i="1"/>
  <c r="C3210" i="1"/>
  <c r="D3192" i="1"/>
  <c r="C3192" i="1"/>
  <c r="D2590" i="1"/>
  <c r="C2590" i="1"/>
  <c r="D3107" i="1"/>
  <c r="C3107" i="1"/>
  <c r="D1705" i="1"/>
  <c r="C1705" i="1"/>
  <c r="D679" i="1"/>
  <c r="C679" i="1"/>
  <c r="D3051" i="1"/>
  <c r="C3051" i="1"/>
  <c r="D3024" i="1"/>
  <c r="C3024" i="1"/>
  <c r="D2883" i="1"/>
  <c r="C2883" i="1"/>
  <c r="D2863" i="1"/>
  <c r="C2863" i="1"/>
  <c r="D2845" i="1"/>
  <c r="C2845" i="1"/>
  <c r="D2764" i="1"/>
  <c r="C2764" i="1"/>
  <c r="D2748" i="1"/>
  <c r="C2748" i="1"/>
  <c r="D2719" i="1"/>
  <c r="C2719" i="1"/>
  <c r="D2713" i="1"/>
  <c r="C2713" i="1"/>
  <c r="D2705" i="1"/>
  <c r="C2705" i="1"/>
  <c r="D2662" i="1"/>
  <c r="C2662" i="1"/>
  <c r="D2605" i="1"/>
  <c r="C2605" i="1"/>
  <c r="D2510" i="1"/>
  <c r="C2510" i="1"/>
  <c r="D2485" i="1"/>
  <c r="C2485" i="1"/>
  <c r="D2437" i="1"/>
  <c r="C2437" i="1"/>
  <c r="D2427" i="1"/>
  <c r="C2427" i="1"/>
  <c r="D2410" i="1"/>
  <c r="C2410" i="1"/>
  <c r="D2387" i="1"/>
  <c r="C2387" i="1"/>
  <c r="D2384" i="1"/>
  <c r="C2384" i="1"/>
  <c r="D2379" i="1"/>
  <c r="C2379" i="1"/>
  <c r="D2322" i="1"/>
  <c r="C2322" i="1"/>
  <c r="D2265" i="1"/>
  <c r="C2265" i="1"/>
  <c r="D2220" i="1"/>
  <c r="C2220" i="1"/>
  <c r="D2250" i="1"/>
  <c r="C2250" i="1"/>
  <c r="D2236" i="1"/>
  <c r="C2236" i="1"/>
  <c r="D2131" i="1"/>
  <c r="C2131" i="1"/>
  <c r="D2107" i="1"/>
  <c r="C2107" i="1"/>
  <c r="D2083" i="1"/>
  <c r="C2083" i="1"/>
  <c r="D2075" i="1"/>
  <c r="C2075" i="1"/>
  <c r="D1969" i="1"/>
  <c r="C1969" i="1"/>
  <c r="D1958" i="1"/>
  <c r="C1958" i="1"/>
  <c r="D1938" i="1"/>
  <c r="C1938" i="1"/>
  <c r="D1882" i="1"/>
  <c r="C1882" i="1"/>
  <c r="D1879" i="1"/>
  <c r="C1879" i="1"/>
  <c r="D1823" i="1"/>
  <c r="C1823" i="1"/>
  <c r="D1784" i="1"/>
  <c r="C1784" i="1"/>
  <c r="D1758" i="1"/>
  <c r="C1758" i="1"/>
  <c r="D1720" i="1"/>
  <c r="C1720" i="1"/>
  <c r="D1696" i="1"/>
  <c r="C1696" i="1"/>
  <c r="D1645" i="1"/>
  <c r="C1645" i="1"/>
  <c r="D1602" i="1"/>
  <c r="C1602" i="1"/>
  <c r="D1589" i="1"/>
  <c r="C1589" i="1"/>
  <c r="D1577" i="1"/>
  <c r="C1577" i="1"/>
  <c r="D1576" i="1"/>
  <c r="C1576" i="1"/>
  <c r="D1520" i="1"/>
  <c r="C1520" i="1"/>
  <c r="D1514" i="1"/>
  <c r="C1514" i="1"/>
  <c r="D1488" i="1"/>
  <c r="C1488" i="1"/>
  <c r="D1456" i="1"/>
  <c r="C1456" i="1"/>
  <c r="D1425" i="1"/>
  <c r="C1425" i="1"/>
  <c r="D1391" i="1"/>
  <c r="C1391" i="1"/>
  <c r="D1375" i="1"/>
  <c r="C1375" i="1"/>
  <c r="D1281" i="1"/>
  <c r="C1281" i="1"/>
  <c r="D1246" i="1"/>
  <c r="C1246" i="1"/>
  <c r="D1226" i="1"/>
  <c r="C1226" i="1"/>
  <c r="D1186" i="1"/>
  <c r="C1186" i="1"/>
  <c r="D1140" i="1"/>
  <c r="C1140" i="1"/>
  <c r="D1139" i="1"/>
  <c r="C1139" i="1"/>
  <c r="D1136" i="1"/>
  <c r="C1136" i="1"/>
  <c r="D1127" i="1"/>
  <c r="C1127" i="1"/>
  <c r="D1105" i="1"/>
  <c r="C1105" i="1"/>
  <c r="D1076" i="1"/>
  <c r="C1076" i="1"/>
  <c r="D1056" i="1"/>
  <c r="C1056" i="1"/>
  <c r="D1045" i="1"/>
  <c r="C1045" i="1"/>
  <c r="D1026" i="1"/>
  <c r="C1026" i="1"/>
  <c r="D1010" i="1"/>
  <c r="C1010" i="1"/>
  <c r="D991" i="1"/>
  <c r="C991" i="1"/>
  <c r="D969" i="1"/>
  <c r="C969" i="1"/>
  <c r="D940" i="1"/>
  <c r="C940" i="1"/>
  <c r="D407" i="1"/>
  <c r="C407" i="1"/>
  <c r="D918" i="1"/>
  <c r="C918" i="1"/>
  <c r="D917" i="1"/>
  <c r="C917" i="1"/>
  <c r="D845" i="1"/>
  <c r="C845" i="1"/>
  <c r="D826" i="1"/>
  <c r="C826" i="1"/>
  <c r="D788" i="1"/>
  <c r="C788" i="1"/>
  <c r="D750" i="1"/>
  <c r="C750" i="1"/>
  <c r="D666" i="1"/>
  <c r="C666" i="1"/>
  <c r="D632" i="1"/>
  <c r="C632" i="1"/>
  <c r="D624" i="1"/>
  <c r="C624" i="1"/>
  <c r="D569" i="1"/>
  <c r="C569" i="1"/>
  <c r="D559" i="1"/>
  <c r="C559" i="1"/>
  <c r="D547" i="1"/>
  <c r="C547" i="1"/>
  <c r="D543" i="1"/>
  <c r="C543" i="1"/>
  <c r="D507" i="1"/>
  <c r="C507" i="1"/>
  <c r="D423" i="1"/>
  <c r="C423" i="1"/>
  <c r="D400" i="1"/>
  <c r="C400" i="1"/>
  <c r="D344" i="1"/>
  <c r="C344" i="1"/>
  <c r="D331" i="1"/>
  <c r="C331" i="1"/>
  <c r="D306" i="1"/>
  <c r="C306" i="1"/>
  <c r="D277" i="1"/>
  <c r="C277" i="1"/>
  <c r="D263" i="1"/>
  <c r="C263" i="1"/>
  <c r="D260" i="1"/>
  <c r="C260" i="1"/>
  <c r="D253" i="1"/>
  <c r="C253" i="1"/>
  <c r="D249" i="1"/>
  <c r="C249" i="1"/>
  <c r="D242" i="1"/>
  <c r="C242" i="1"/>
  <c r="D193" i="1"/>
  <c r="C193" i="1"/>
  <c r="D168" i="1"/>
  <c r="C168" i="1"/>
  <c r="D164" i="1"/>
  <c r="C164" i="1"/>
  <c r="D154" i="1"/>
  <c r="C154" i="1"/>
  <c r="D77" i="1"/>
  <c r="C77" i="1"/>
  <c r="C3" i="1"/>
  <c r="C5074" i="1" l="1"/>
  <c r="D5074" i="1"/>
  <c r="F406" i="2"/>
  <c r="E406" i="2"/>
</calcChain>
</file>

<file path=xl/sharedStrings.xml><?xml version="1.0" encoding="utf-8"?>
<sst xmlns="http://schemas.openxmlformats.org/spreadsheetml/2006/main" count="14246" uniqueCount="7401">
  <si>
    <t>Žiūrovų skaičius</t>
  </si>
  <si>
    <t>Premjeros data</t>
  </si>
  <si>
    <t>Platintojas</t>
  </si>
  <si>
    <t>Tarp pilkų debesų (Ashes in the Snow)</t>
  </si>
  <si>
    <t>ACME Film</t>
  </si>
  <si>
    <t>Trys milijonai eurų</t>
  </si>
  <si>
    <t>Vabalo filmai</t>
  </si>
  <si>
    <t>Redirected / Už Lietuvą!
(Redirected)</t>
  </si>
  <si>
    <t>Kino kultas</t>
  </si>
  <si>
    <t>Pakalikai 2 (Minions: The Rise of Gru)</t>
  </si>
  <si>
    <t>Dukine Film Distribution / Universal Pictures</t>
  </si>
  <si>
    <t>Klasės susitikimas: berniukai sugrįžta!</t>
  </si>
  <si>
    <t>Pats sau milijonierius</t>
  </si>
  <si>
    <t>Stambus planas</t>
  </si>
  <si>
    <t>Bohemijos rapsodija (Bohemian Rhapsody)</t>
  </si>
  <si>
    <t>Įsikūnijimas. Vandens kelias (Avatar: The Way of Water)</t>
  </si>
  <si>
    <t>Theatrical Film Distribution / WDSMPI</t>
  </si>
  <si>
    <t>Pakalikai (Minions)</t>
  </si>
  <si>
    <t>Tadas Blinda. Pradžia
(Fireheart: The Legend of Tadas Blinda)</t>
  </si>
  <si>
    <t>Įsikūnijimas
(Avatar)</t>
  </si>
  <si>
    <t>Zero 3</t>
  </si>
  <si>
    <t>Cinema Cult Distirbution</t>
  </si>
  <si>
    <t xml:space="preserve">Tarp mūsų berniukų </t>
  </si>
  <si>
    <t>Incognito Films</t>
  </si>
  <si>
    <t>Džokeris (Joker)</t>
  </si>
  <si>
    <t>ACME Film / WB</t>
  </si>
  <si>
    <t>Ledynmetis 3
(Ice Age: Dawn of the Dinosaurs)</t>
  </si>
  <si>
    <t>Bjaurusis aš 3 (Despicable Me 3)</t>
  </si>
  <si>
    <t>Ledo šalis 2 (Frozen 2)</t>
  </si>
  <si>
    <t>Tobulas pasimatymas (Tobulas pasimatymas)</t>
  </si>
  <si>
    <t>Nord Play</t>
  </si>
  <si>
    <t xml:space="preserve">Gautas iškvietimas </t>
  </si>
  <si>
    <t>Liūtas karalius (The Lion King)</t>
  </si>
  <si>
    <t>Nepatyręs (Nepatyręs)</t>
  </si>
  <si>
    <t>Valentinas vienas
(Single Valentine)</t>
  </si>
  <si>
    <t>Grinčas (The Grinch)</t>
  </si>
  <si>
    <t>Importinis jaunikis (Importinis jaunikis)</t>
  </si>
  <si>
    <t>Ir visi jų vyrai</t>
  </si>
  <si>
    <t xml:space="preserve">Gautas iškvietimas 3  </t>
  </si>
  <si>
    <t>Kaip prisijaukinti slibiną 3 (How to Train Your Dragon: The Hidden World)</t>
  </si>
  <si>
    <t>Ledynmetis: susidūrimas (Ice Age: Collision Course)</t>
  </si>
  <si>
    <t>Theatrical Film Distribution / 20th Century Fox</t>
  </si>
  <si>
    <t>Simpsonų filmas
(The Simpsons Movie)</t>
  </si>
  <si>
    <t>Lietuviški svingeriai</t>
  </si>
  <si>
    <t>Ten, kur gieda vėžiai (Where the Crawdads Sing)</t>
  </si>
  <si>
    <t>ACME Film / SONY</t>
  </si>
  <si>
    <t>Titanikas
(Titanic)</t>
  </si>
  <si>
    <t>Gucci mados namai  (House of Gucci)</t>
  </si>
  <si>
    <t>Vyras už pinigus (Vyras už pinigus)</t>
  </si>
  <si>
    <t>Dublis LT</t>
  </si>
  <si>
    <t>Monstrų viešbutis 3: Atostogos (Hotel Transylvania 3)</t>
  </si>
  <si>
    <t>Penkiasdešimt pilkų atspalvių (Fifty Shades Of Grey)</t>
  </si>
  <si>
    <t>Karibų piratai: Salazaro kerštas (Pirates of The Caribbean: Salazar's Revenge)</t>
  </si>
  <si>
    <t>Moterys meluoja geriau. Robertėlis</t>
  </si>
  <si>
    <t>Singing fish</t>
  </si>
  <si>
    <t>Tarp mūsų, mergaičių</t>
  </si>
  <si>
    <t>Emilija iš Laisvės alėjos</t>
  </si>
  <si>
    <t>Bjaurusis Aš 2 (Despicable Me 2)</t>
  </si>
  <si>
    <t>Keršytojai. Pabaiga (Avengers: Endgame)</t>
  </si>
  <si>
    <t>Taip gimė žvaigždė (Star ir Born)</t>
  </si>
  <si>
    <t>Monstrų viešbutis 2 (Hotel Transylvania 2)</t>
  </si>
  <si>
    <t>Penkiasdešimt tamsesnių atspalvių (Fifty shades of grey)</t>
  </si>
  <si>
    <t>Madagaskaras 2
(Madagascar: Escape 2 Africa)</t>
  </si>
  <si>
    <t>Greiti ir įsiutę 7 (Fast &amp; Furious 7)</t>
  </si>
  <si>
    <t>Slaptas augintinių gyvenimas 2 (Secret Life of Pets 2)</t>
  </si>
  <si>
    <t>Ledo šalis
(Frozen)</t>
  </si>
  <si>
    <t>Ko nežino vyrai (Ko nežino vyrai)</t>
  </si>
  <si>
    <t>Penkiasdešimt išlaisvintų atspalvių (Fifty Shades Freed)</t>
  </si>
  <si>
    <t>Pasmerkti. Kauno romanas</t>
  </si>
  <si>
    <t>Greiti ir įsiutę 8 (Furious 8)</t>
  </si>
  <si>
    <t>Nerealieji 2 (Incredibles 2)</t>
  </si>
  <si>
    <t>Žvaigždžių karai: galia nubunda (Star Wars: Episode VII - The Force Awakens)</t>
  </si>
  <si>
    <t>Žmogus voras: nėra kelio atgal  (Spiderman No Way Home)</t>
  </si>
  <si>
    <t>Slaptas augintinių gyvenimas  (The Secret Life Of Pets)</t>
  </si>
  <si>
    <t>Madagaskaro pingvinai (Penguins of Madagascar)</t>
  </si>
  <si>
    <t>Ledynmetis 2
(Ice Age: The Meltdown)</t>
  </si>
  <si>
    <t>Šrekas. Ilgai ir laimingai
(Shrek Forever After)</t>
  </si>
  <si>
    <t>Pasmerkti. Pajūrio džiazas</t>
  </si>
  <si>
    <t>Bulius Ferdinandas (Ferdinand)</t>
  </si>
  <si>
    <t>Traukinio apiplėšimas, kurį įvykdė Saulius ir Paulius (Traukinio apiplėšimas, kurį įvykdė Saulius ir Paulius)</t>
  </si>
  <si>
    <t>UAB Full Screen</t>
  </si>
  <si>
    <t>Kaip susigrąžinti ją per 7 dienas</t>
  </si>
  <si>
    <t>Vieną kartą Holivude (Once Upon a Time... in Hollywood)</t>
  </si>
  <si>
    <t>Piktieji Paukščiai. Filmas (Angry Birds Movie)</t>
  </si>
  <si>
    <t>1917 (1917)</t>
  </si>
  <si>
    <t>Likimo ironija, arba laimingų Naujų!
(Ирония судьбы, или С новым счастьем! / The Irony of Fate. Sequel)</t>
  </si>
  <si>
    <t>ACME Film /
Bazelevs Production</t>
  </si>
  <si>
    <t>Savižudžių būrys (Suicide Squad)</t>
  </si>
  <si>
    <t>Hobitas: Penkių armijų mūšis (Hobbit: The Battle of Five Armies)</t>
  </si>
  <si>
    <t>ACME Film /
Warner Bros</t>
  </si>
  <si>
    <t>Kopa  (Dune )</t>
  </si>
  <si>
    <t>Šrekas Trečiasis
(Shrek the Third)</t>
  </si>
  <si>
    <t>Pelėdų kalnas (Pelėdų kalnas)</t>
  </si>
  <si>
    <t>Kino Gamyba</t>
  </si>
  <si>
    <t>La Troškinys
(Ratatouille)</t>
  </si>
  <si>
    <t>Forum Cinemas /
Buena Vista</t>
  </si>
  <si>
    <t>Ponas Kūdikis (Boss Baby)</t>
  </si>
  <si>
    <t>Džiumandži: Kitas lygis (Jumanji: The Next level (Jumanji 2))</t>
  </si>
  <si>
    <t>Medžioklės sezonas atidarytas!
(Open Season)</t>
  </si>
  <si>
    <t>Dainuok (Sing)</t>
  </si>
  <si>
    <t>Rio 2</t>
  </si>
  <si>
    <t>Daktaras Streindžas beprotybės multivisatoje  (Doctor Strange in the Multiverse of Madness)</t>
  </si>
  <si>
    <t>Ežiukas Sonic 2  (Sonic The Hedgehog 2)</t>
  </si>
  <si>
    <t>Dukine Film Distribution / Paramount Pictures</t>
  </si>
  <si>
    <t xml:space="preserve">Melagiai </t>
  </si>
  <si>
    <t>Film Jam</t>
  </si>
  <si>
    <t>Mirtis palauks  (No Time To Die)</t>
  </si>
  <si>
    <t xml:space="preserve">O, ne! O, taip! </t>
  </si>
  <si>
    <t>Tarp žvaigždžių (Interstellar)</t>
  </si>
  <si>
    <t>Greiti ir įsiutę: Hobsas ir Šo (Fast &amp; Furious Presents: Hobbs &amp; Shaw)</t>
  </si>
  <si>
    <t>Valentinas už 2rų
(Lost Valentine)</t>
  </si>
  <si>
    <t>Troliai (Trolls)</t>
  </si>
  <si>
    <t>Alisa Stebuklų šalyje (Alice in Wonderland)</t>
  </si>
  <si>
    <t>2012</t>
  </si>
  <si>
    <t>Grąžinti nepriklausomybę</t>
  </si>
  <si>
    <t>Olegas ir storas</t>
  </si>
  <si>
    <t>Boratas. Kaip šaunusis Kazachstano žurnalistas Amerikoj patirtį graibstė
(Borat: Cultural Learnings of America for Make Benefit Glorious Nation of Kazakhstan)</t>
  </si>
  <si>
    <t>Deadpool 2 (Deadpool 2)</t>
  </si>
  <si>
    <t>Kaip prisijaukinti slibiną 2
(How To Train Your Dragon 2)</t>
  </si>
  <si>
    <t>007 Spectre (Spectre)</t>
  </si>
  <si>
    <t>Toras. Meilė ir griaustinis (Thor: Love and Thunder)</t>
  </si>
  <si>
    <t>Marsietis (The Matian)</t>
  </si>
  <si>
    <t>Betmenas (The Batman)</t>
  </si>
  <si>
    <t>Da Vinčio kodas
(The Da Vinci Code)</t>
  </si>
  <si>
    <t>Jis sako "Taip!"
(Yes Man)</t>
  </si>
  <si>
    <t>Garsų pasaulio įrašai /
Warner Bros.</t>
  </si>
  <si>
    <t>Bjaurusis aš
(Despicable Me)</t>
  </si>
  <si>
    <t>Asas Maverikas (Top Gun Maverick)</t>
  </si>
  <si>
    <t>Lošėjas</t>
  </si>
  <si>
    <t>Garsų pasaulio įrašai</t>
  </si>
  <si>
    <t>Sniego vaikis (Abominable)</t>
  </si>
  <si>
    <t>Džiumandži: Sveiki atvykę į Džiungles (Jumanji: Welcome To The Jungle)</t>
  </si>
  <si>
    <t>Vienuolė (The Nun)</t>
  </si>
  <si>
    <t>Keršytojai. Begalybės karas (Avengers: Infinity War)</t>
  </si>
  <si>
    <t>Kunigo naudą velniai gaudo</t>
  </si>
  <si>
    <t>Singing Fish</t>
  </si>
  <si>
    <t>Deadpool (Deadpool)</t>
  </si>
  <si>
    <t>Kung Fu Panda
(Kung Fu Panda)</t>
  </si>
  <si>
    <t>Išvirkščias pasaulis (Inside Out)</t>
  </si>
  <si>
    <t>Zootropolis (Zootopia)</t>
  </si>
  <si>
    <t>Tenet (Tenet)</t>
  </si>
  <si>
    <t>Venomas 2  (Venom Let There Be Carnage)</t>
  </si>
  <si>
    <t>Ratai 3 (Cars 3)</t>
  </si>
  <si>
    <t>Piktieji paukščiai. Filmas 2 (The Angry Birds Movie 2)</t>
  </si>
  <si>
    <t>Wall-E. Šiukšlių princo istorija
(Wall-E)</t>
  </si>
  <si>
    <t xml:space="preserve">12 kėdžių </t>
  </si>
  <si>
    <t>DC Superaugintinių lyga (DC League of Super-Pets )</t>
  </si>
  <si>
    <t>Žvaigždžių karai: paskutiniai džedajai (Star Wars: Episode VIII - The Last Jedi)</t>
  </si>
  <si>
    <t>Adamsų šeimynėlė (The Addams Family)</t>
  </si>
  <si>
    <t>Žmogus-Voras: Toli nuo namų (Spiderman Far From Home)</t>
  </si>
  <si>
    <t>Dainuok 2 (Sing 2)</t>
  </si>
  <si>
    <t>Poilsiautojai: Pavydo žaidynės (Poilsiautojai: Pavydo žaidynės)</t>
  </si>
  <si>
    <t>Full Sceen</t>
  </si>
  <si>
    <t>Fantastiniai gyvūnai: Dumbldoro paslaptys (Fantastic Beasts: The Secrets of Dumbledore)</t>
  </si>
  <si>
    <t>Kartą kaime (Kartą kaime)</t>
  </si>
  <si>
    <t>Munis</t>
  </si>
  <si>
    <t>Batuotas katinas Pūkis: paskutinis noras   (Puss in Boots: The Last Wish)</t>
  </si>
  <si>
    <t>Ant bangos
(Surf's Up)</t>
  </si>
  <si>
    <t>Žalioji knyga (Green Book)</t>
  </si>
  <si>
    <t>Venomas (Venom)</t>
  </si>
  <si>
    <t>Ilgo plauko istorija
(Tangled)</t>
  </si>
  <si>
    <t>Mažoji pėda (Smallfoot)</t>
  </si>
  <si>
    <t>Aukštyn
(Up)</t>
  </si>
  <si>
    <t>Fantastiniai gyvūnai ir kur juos rasti (Fantastic Beasts And Where To Find Them)</t>
  </si>
  <si>
    <t>Smurfai: pamirštas kaimelis (Smurfs 3 Lost Village)</t>
  </si>
  <si>
    <t>Ralfas griovėjas 2 (Ralph Breaks the Internet: Wreck-It Ralph 2)</t>
  </si>
  <si>
    <t>Garfildas 2
(Garfield: A Tale of Two Kitties)</t>
  </si>
  <si>
    <t>Kung Fu Panda 3 (Kung Fu Panda 3)</t>
  </si>
  <si>
    <t>Žvaigždžių karai. Skaivokerio iškilimas (Star Wars: The Rise of Skywalker)</t>
  </si>
  <si>
    <t>Anabelė 2 (Annabelle 2)</t>
  </si>
  <si>
    <t>Fantastiniai gyvūnai: Grindelvaldo piktadarystės (Fantastic Beasts: Crimes of Grindelwald)</t>
  </si>
  <si>
    <t>Kempiniukas plačiakelnis (SpongeBob Movie: Sponge Out of Water)</t>
  </si>
  <si>
    <t>Raudonoji panda (Turning Red)</t>
  </si>
  <si>
    <t>Greiti ir įsiutę 6
(The Fast &amp; The Furious 6)</t>
  </si>
  <si>
    <t>Pono Byno atostogos
(Mr. Bean's Holiday)</t>
  </si>
  <si>
    <t>Sibiro kirpėjas
(Сибирский цирюльник / The Barber of Siberia)</t>
  </si>
  <si>
    <t>Lietuvos kinas</t>
  </si>
  <si>
    <t>Akvamenas (Aquaman)</t>
  </si>
  <si>
    <t>Balerina (Ballerina)</t>
  </si>
  <si>
    <t>Koko (Coco)</t>
  </si>
  <si>
    <t>ACME Film /
Warner Bros.</t>
  </si>
  <si>
    <t>Emodži filmas (Emoji)</t>
  </si>
  <si>
    <t>Bitės filmas
(Bee Movie)</t>
  </si>
  <si>
    <t>Gladiatorius
(Gladiator)</t>
  </si>
  <si>
    <t>Bombos filmai /
UIP</t>
  </si>
  <si>
    <t>Šrekas 2
(Shrek 2)</t>
  </si>
  <si>
    <t>Forum Cinemas /
UIP</t>
  </si>
  <si>
    <t xml:space="preserve">Greiti ir įsiutę 4
(Fast &amp; Furious) </t>
  </si>
  <si>
    <t>Zero 2: muilo opera</t>
  </si>
  <si>
    <t>Meedfilms</t>
  </si>
  <si>
    <t>Sengirė (Sengirė)</t>
  </si>
  <si>
    <t>VšĮ Sengirė</t>
  </si>
  <si>
    <t>Namai (Home)</t>
  </si>
  <si>
    <t>Pakeleiviai (Passengers)</t>
  </si>
  <si>
    <t>Patriotai</t>
  </si>
  <si>
    <t>Diunkerkas (Dunkirk)</t>
  </si>
  <si>
    <t>Bado žaidynės: strazdas giesmininkas. II dalis (Hunger Games: Mockingjay - part 2)</t>
  </si>
  <si>
    <t>Tas (It)</t>
  </si>
  <si>
    <t>Juodoji pantera. Wakanda amžiams  (Black Panther: Wakanda Forever)</t>
  </si>
  <si>
    <t>Karibų piratai: pasaulio pakrašty
(Pirates of the Caribbean: At World's End)</t>
  </si>
  <si>
    <t>Juros periodo pasaulis: Kritusi karalystė (Jurassic World: Fallen Kingdom)</t>
  </si>
  <si>
    <t>Pradžia
(Inception)</t>
  </si>
  <si>
    <t>Ponas Žirnis ir Šermanas
(Mr. Peabody &amp; Sherman)</t>
  </si>
  <si>
    <t>Vajana  (Moana)</t>
  </si>
  <si>
    <t>TAS: Antroji dalis (IT 2)</t>
  </si>
  <si>
    <t>Hortonas
(Horton Hears a Who)</t>
  </si>
  <si>
    <t>Adamsų šeimynėlė 2 (The Addams Family 2)</t>
  </si>
  <si>
    <t>Super Džonis smogia (Johnny English Strikes Again)</t>
  </si>
  <si>
    <t>Kaip prisijaukinti slibiną
(How to Train Your Dragon)</t>
  </si>
  <si>
    <t>Triušis Piteris (Peter Rabbit)</t>
  </si>
  <si>
    <t>Žaislų istorija 4 (Toy Story 4)</t>
  </si>
  <si>
    <t>Širdys</t>
  </si>
  <si>
    <t>Anabelė 3 (Annabelle Comes Home (Annabelle 3))</t>
  </si>
  <si>
    <t>Juros periodo pasaulis (Jurassic World)</t>
  </si>
  <si>
    <t>Kietakiaušiai
(Superbad)</t>
  </si>
  <si>
    <t>Hju Glaso legenda  (Revenant)</t>
  </si>
  <si>
    <t>Neatrastas (Uncharted)</t>
  </si>
  <si>
    <t>Užsimaskavę šnipai  (Spies In Disguise)</t>
  </si>
  <si>
    <t>Transformeriai: išnykimo amžius
(Transformers: Age of Extinction)</t>
  </si>
  <si>
    <t>Šventasis</t>
  </si>
  <si>
    <t>Europos kinas</t>
  </si>
  <si>
    <t>Turbo (Turbo)</t>
  </si>
  <si>
    <t>Ponas kūdikis 2. Šeimos reikalai  (The Boss Baby: Family Business)</t>
  </si>
  <si>
    <t>Greiti ir įsiutę 5
(Fast Five)</t>
  </si>
  <si>
    <t>Boltas
(Bolt)</t>
  </si>
  <si>
    <t>Pjūklo ketera (Hacksaw Ridge)</t>
  </si>
  <si>
    <t>Jaunatis
(Twilight Saga: New Moon)</t>
  </si>
  <si>
    <t>ACME Film /
Summit Entertainment</t>
  </si>
  <si>
    <t>Alvinas ir burundukai 2
(Alvin and the Chipmunks: The Squeakuel)</t>
  </si>
  <si>
    <t>Hankokas
(Hancock)</t>
  </si>
  <si>
    <t>Enkanto  (Encanto)</t>
  </si>
  <si>
    <t>Troliai 2 (Trolls World Tour)</t>
  </si>
  <si>
    <t>Lukas (Luca)</t>
  </si>
  <si>
    <t>Didžiapėdžio vaikis (Son of Big Foot)</t>
  </si>
  <si>
    <t>Gandrų siuntų tarnyba (Storks)</t>
  </si>
  <si>
    <t>Šypsena  (Smile)</t>
  </si>
  <si>
    <t>Grenlandija: Išlikimas (Greenland)</t>
  </si>
  <si>
    <t>Aš Žvaigždė.</t>
  </si>
  <si>
    <t>Žiedų valdovas: karaliaus sugrįžimas
(The Lord of the Rings: The Return of the King)</t>
  </si>
  <si>
    <t>Šokis hip-hopo ritmu 3D
(Step Up 3D)</t>
  </si>
  <si>
    <t>Mumija (The Mummy)</t>
  </si>
  <si>
    <t>Haris Poteris ir netikras princas
(Harry Potter and the Half-Blood Prince)</t>
  </si>
  <si>
    <t>Juodasis Adamas (Black Adam)</t>
  </si>
  <si>
    <t>Gustavo nuotykiai (Around the World on a Flying Windmill)</t>
  </si>
  <si>
    <t>Lūšnynų milijonierius
(Slumdog Millionaire)</t>
  </si>
  <si>
    <t>ACME Film /
Pathe</t>
  </si>
  <si>
    <t>Ad Astra</t>
  </si>
  <si>
    <t>Mažasis Princas (Little Prince)</t>
  </si>
  <si>
    <t>Matrica. Perkrauta
(The Matrix Reloaded)</t>
  </si>
  <si>
    <t>Greiti ir įsiutę 9  (Fast and Furious 9)</t>
  </si>
  <si>
    <t>Mumija: drakono imperatoriaus kapas
(The Mummy: Tomb of the Dragon Emperor)</t>
  </si>
  <si>
    <t>007 Paguodos kvantas
(Quantum of Solace)</t>
  </si>
  <si>
    <t>Bridžitos Džouns kūdikis (Bridget Jones's Baby)</t>
  </si>
  <si>
    <t>NCG Distribution / Universal Pictures International</t>
  </si>
  <si>
    <t>Angelai ir demonai
(Angels &amp; Demons)</t>
  </si>
  <si>
    <t>Srovės nublokšti
(Flushed away)</t>
  </si>
  <si>
    <t>Transformeriai
(Transformers)</t>
  </si>
  <si>
    <t>Valstybės Paslaptis</t>
  </si>
  <si>
    <t>G Būrys (3D)
(G-Force)</t>
  </si>
  <si>
    <t>Everestas (Everest)</t>
  </si>
  <si>
    <t>Užtemimas 
(The Twilight Saga: Eclipse)</t>
  </si>
  <si>
    <t>Paslaptinga karalystė
(Epic)</t>
  </si>
  <si>
    <t>Troja
(Troy)</t>
  </si>
  <si>
    <t>Bėgantis labirintu: vaistai nuo mirties (Maze Runner: The Death Cure)</t>
  </si>
  <si>
    <t>Haris Poteris ir Fenikso brolija
(Harry Potter and the Order of the Phoenix)</t>
  </si>
  <si>
    <t>Karibų piratai: numirėlio skrynia
(Pirates of the Caribbean: Dead Man‘s Chest)</t>
  </si>
  <si>
    <t>Džentelmenai ( (Toff Guys) Gentlemen (Gun head))</t>
  </si>
  <si>
    <t>Greiti ir įsiutę 2
(2 Fast 2 Furious)</t>
  </si>
  <si>
    <t>Pagirios Las Vegase
(Hangover)</t>
  </si>
  <si>
    <t>Blogiukai (Bad Guys)</t>
  </si>
  <si>
    <t>Pasiutusios letenos. Henko legenda (Paws of fury)</t>
  </si>
  <si>
    <t>Bado žaidynės: Strazdas giesmininkas. 1 dalis (Hunger Games: Mockingjay – Part 1)</t>
  </si>
  <si>
    <t>Prior Entertainment</t>
  </si>
  <si>
    <t>Kodas: lobiai. Paslapčių knyga
(National Treasure: Book of Secrets)</t>
  </si>
  <si>
    <t>Despero nuotykiai
(The Tale of Despereaux)</t>
  </si>
  <si>
    <t>Skyrybos (Skyrybos)</t>
  </si>
  <si>
    <t>„Lumo“ studija</t>
  </si>
  <si>
    <t>Šelmis-1. Žvaigždžių karų istorija  (Rogue One: A Star Wars Story)</t>
  </si>
  <si>
    <t>Kongas: Kaukolės sala (Kong: Skull Island)</t>
  </si>
  <si>
    <t>Sparnai
(Planes)</t>
  </si>
  <si>
    <t>Lego Betmenas. Filmas (Lego Batman Movie)</t>
  </si>
  <si>
    <t>Nuodėmės užkalbėjimas
(Whisper of Sin)</t>
  </si>
  <si>
    <t>ACME Film /
Uljanos Kim studija / LKS</t>
  </si>
  <si>
    <t>Alvinas ir burundukai: didžioji kelionė  (Alvin &amp; Chipmunks: The Road Chip)</t>
  </si>
  <si>
    <t>Haris Poteris ir paslapčių kambarys
(Harry Potter and the Chamber of Secrets)</t>
  </si>
  <si>
    <t>10 000 metų prieš Kristų
(10,000 B.C.)</t>
  </si>
  <si>
    <t>Galingasis 6 (Big Hero 6)</t>
  </si>
  <si>
    <t>Operacija "Riešutai"
(The Nut Job)</t>
  </si>
  <si>
    <t>Veidrodžiai
(Mirrors)</t>
  </si>
  <si>
    <t>Mamma Mia!
(Mamma Mia!)</t>
  </si>
  <si>
    <t>Bėgantis skustuvo ašmenimis 2049 (Blade Runner 2049)</t>
  </si>
  <si>
    <t>Princesė ir varlius
(The Princess and the Frog)</t>
  </si>
  <si>
    <t>Žiedų valdovas: dvi tvirtovės
(The Lord of the Rings: The Two Towers)</t>
  </si>
  <si>
    <t>Lego filmas 2 (Lego Movie 2)</t>
  </si>
  <si>
    <t>Dėdė, Rokas ir Nida</t>
  </si>
  <si>
    <t>Sparnai: ugnies tramdytojai
(Planes: Fire &amp; Rescue)</t>
  </si>
  <si>
    <t>Jūros periodo pasaulis. Viešpatavimas (Jurassic World: Dominion)</t>
  </si>
  <si>
    <t>Matrica. Prisikėlimas (Matrix Resurrecations)</t>
  </si>
  <si>
    <t>Haris Poteris ir ugnies taurė
(Harry Potter and the Goblet of Fire)</t>
  </si>
  <si>
    <t>Meškiukas Padingtonas (Paddington)</t>
  </si>
  <si>
    <t>Kapitonė Marvel (Captain Marvel)</t>
  </si>
  <si>
    <t>Meškiukas Padingtonas 2 (Paddington 2)</t>
  </si>
  <si>
    <t>Šokis hip-hopo ritmu. Gatvės
(Step Up 2 the Streets)</t>
  </si>
  <si>
    <t>Ratai
(Cars)</t>
  </si>
  <si>
    <t>Gerasis dinozauras  (Good Dinosaur)</t>
  </si>
  <si>
    <t>Žvaigždžių karai: epizodas I - pavojaus šešėlis
(Star Wars: Episode I – The Phantom Menace)</t>
  </si>
  <si>
    <t>Juodoji pantera (Black Panther)</t>
  </si>
  <si>
    <t>Prarastas miestas (The Lost City)</t>
  </si>
  <si>
    <t>Bridžitos Džouns dienoraštis
(Bridget Jones Diary)</t>
  </si>
  <si>
    <t>Pašėlę vyrukai amžiams (Bad Boys for Life)</t>
  </si>
  <si>
    <t>Liūdesio trikampis (The Triangle of Sadness)</t>
  </si>
  <si>
    <t>A-One Films</t>
  </si>
  <si>
    <t>Ekskursantė
(The Excursionist)</t>
  </si>
  <si>
    <t>Cinemark</t>
  </si>
  <si>
    <t>Haris Poteris ir Mirties relikvijos: I dalis
(Harry Potter and the Deathly Hallows: Part I)</t>
  </si>
  <si>
    <t>Atvykimas (Arrival)</t>
  </si>
  <si>
    <t>Dievų miškas
(Forrest of the Gods)</t>
  </si>
  <si>
    <t>Garsų pasaulio įrašai /
Baltijos filmų grupė</t>
  </si>
  <si>
    <t>Betmenas prieš Supermeną: teisingumo aušra (Batman v Superman: Dawn of Justice)</t>
  </si>
  <si>
    <t>Seksas ir miestas
(Sex and the City: The Movie)</t>
  </si>
  <si>
    <t>47 roninai
(47 Ronin)</t>
  </si>
  <si>
    <t>Narnijos kronikos: "Aušros užkariautojo" kelionė
(The Chronicles of Narnia: The Voyage of the Dawn Treader)</t>
  </si>
  <si>
    <t>Dičkis šuo Klifordas (Clifford The Big Red Dog)</t>
  </si>
  <si>
    <t>Lilas, Lilas, Krokodilas  (Lyle Lyle Crocodile)</t>
  </si>
  <si>
    <t>Haris Poteris ir išminties akmuo
(Harry Potter and the Sorcerer's Stone)</t>
  </si>
  <si>
    <t>Išvarymas 2 (Conjuring 2)</t>
  </si>
  <si>
    <t>Pašėlęs Maksas: įtūžio kelias (Mad Max: Fury Road)</t>
  </si>
  <si>
    <t>Megamaindas
(Megamind)</t>
  </si>
  <si>
    <t>Alita. Kovos angelas (Alita: Battle Angel)</t>
  </si>
  <si>
    <t>Aleksandras Makedonietis
(Alexander)</t>
  </si>
  <si>
    <t>ACME Film /
Intermedia Films</t>
  </si>
  <si>
    <t>Naktinė žvejyba (Naktinė žvejyba)</t>
  </si>
  <si>
    <t>Tūnąs tamsoje: paskutinis raktas (Insidious: The Last Key)</t>
  </si>
  <si>
    <t>Žmogžudystė rytų eksprese (Murder On The Orient Express)</t>
  </si>
  <si>
    <t>Afera (The Hustle)</t>
  </si>
  <si>
    <t>Pasižadėjęs kitai
(The Heartbreak Kid)</t>
  </si>
  <si>
    <t>300
(300)</t>
  </si>
  <si>
    <t>Pametę galvas Las Vegase
(What Happens in Vegas)</t>
  </si>
  <si>
    <t>Mamma Mia! Štai ir mes (Mamma Mia! Here We Go Again)</t>
  </si>
  <si>
    <t>Mumija
(The Mummy)</t>
  </si>
  <si>
    <t>Diena po rytojaus
(The Day After Tomorrow)</t>
  </si>
  <si>
    <t>Briusas Visagalis
(Bruce Almighty)</t>
  </si>
  <si>
    <t>ACME Film /
Spyglass Entertainment</t>
  </si>
  <si>
    <t>Ieškomas
(Wanted)</t>
  </si>
  <si>
    <t>Piktadarės istorija 2 (Maleficent: Mistress of Evil)</t>
  </si>
  <si>
    <t>Kulkų ekspresas (Bullet Train)</t>
  </si>
  <si>
    <t>Vesper  (Vesper )</t>
  </si>
  <si>
    <t>Mulen Ružas
(Moulin Rouge)</t>
  </si>
  <si>
    <t>Toras. Pasaulių pabaiga (Thor: Ragnarok)</t>
  </si>
  <si>
    <t>Keršytojai. Altrono amžius (Avengers: Age of Ultron)</t>
  </si>
  <si>
    <t>Blogas senelis
(Bad Grandpa)</t>
  </si>
  <si>
    <t>Mumijos sugrįžimas
(The Mummy Returns)</t>
  </si>
  <si>
    <t>Tedis 2 (Ted 2)</t>
  </si>
  <si>
    <t>Oazė: žaidimas prasideda (Ready Player One)</t>
  </si>
  <si>
    <t>Greiti ir įsiutę
(The Fast and the Furious)</t>
  </si>
  <si>
    <t>Kalėdų giesmė
(A Christmas Carol)</t>
  </si>
  <si>
    <t>Amerikietiškas pyragas
(American Pie)</t>
  </si>
  <si>
    <t>Žudikų Brolija (Assassin's Creed)</t>
  </si>
  <si>
    <t>Šunyčiai patruliai. Filmas  (Paw Patrol: The Movie)</t>
  </si>
  <si>
    <t>Aferistės (Hustlers)</t>
  </si>
  <si>
    <t>Nereikalingi žmonės
(Loss)</t>
  </si>
  <si>
    <t>Forum Cinemas /
Arteta / LKS</t>
  </si>
  <si>
    <t>Oušeno 8 (Ocean's Eight)</t>
  </si>
  <si>
    <t>Šerlokas Holmsas
(Sherlock Holmes)</t>
  </si>
  <si>
    <t>Belos kelionė namo (Dog's Way Home)</t>
  </si>
  <si>
    <t>Valgyk, melskis, mylėk
(Eat, Pray, Love)</t>
  </si>
  <si>
    <t>Nepriklausomybės diena: atgimimas (Independence Day: Resurgence)</t>
  </si>
  <si>
    <t>Riešutėlių filmas (Peanuts Movie)</t>
  </si>
  <si>
    <t>Indiana Džounsas ir krištolo kaukolės karalystė
(Indiana Jones and the Kingdom of the Crystal Skull)</t>
  </si>
  <si>
    <t>Žiedų valdovas
(The Lord of the Rings: The Fellowship of the Ring)</t>
  </si>
  <si>
    <t>Kapų plėšikė Lara Kroft (Tomb Raider)</t>
  </si>
  <si>
    <t>Pagirios 3: velniai žino kur
(Hangover 3)</t>
  </si>
  <si>
    <t>Pabėgimo kambarys (Escape Room)</t>
  </si>
  <si>
    <t>Perl Harboras
(Pearl Harbor)</t>
  </si>
  <si>
    <t>BDG filmai /
Buena Vista</t>
  </si>
  <si>
    <t>Warcraft: pradžia (Warcraft)</t>
  </si>
  <si>
    <t>300: Imperijos gimimas
(300: Rise of an Empire)</t>
  </si>
  <si>
    <t>Amžinieji (Eternals)</t>
  </si>
  <si>
    <t>Dėžinukai (Boxtrolls)</t>
  </si>
  <si>
    <t>Le Manas'66. Plento karaliai (Ford v. Ferrari)</t>
  </si>
  <si>
    <t>Firmos Kalėdinis balius (Office Christmas party) Office Christmas party)</t>
  </si>
  <si>
    <t>Šuolis  (Šuolis )</t>
  </si>
  <si>
    <t>Moonmakers</t>
  </si>
  <si>
    <t>Nesijaudink, brangioji (Don't Worry Darling)</t>
  </si>
  <si>
    <t>Daktaras Streindžas (Doctor Strange)</t>
  </si>
  <si>
    <t>Katės ir šunys 2: kačių kerštas
(Cats &amp; Dogs: The Revenge of Kitty Galore)</t>
  </si>
  <si>
    <t>Žaislų istorija 3
(Toy Story 3)</t>
  </si>
  <si>
    <t>Monstrai prieš ateivius 3D
(Monsters vs. Aliens 3D)</t>
  </si>
  <si>
    <t>Raudonasis Žvirblis (Red Sparrow)</t>
  </si>
  <si>
    <t>Gelbėtojai (Baywatch)</t>
  </si>
  <si>
    <t>Nevykėliai po priedanga 2
(22 Jump Street)</t>
  </si>
  <si>
    <t>Megalodonas: Grėsmė iš gelmių (Meg)</t>
  </si>
  <si>
    <t>Vyrai juodais drabužiais: Pasaulinė grėsmė (Men in Black International)</t>
  </si>
  <si>
    <t>Gražuolė ir pabaisa (Beauty and The Beast)</t>
  </si>
  <si>
    <t>Diena, kai sustojo Žemė
(The Day the Earth Stood Still)</t>
  </si>
  <si>
    <t>Matrica. Revoliucijos
(The Matrix Revolutions)</t>
  </si>
  <si>
    <t>Neįmanoma misija: atpildo diena (Mission: Impossible - Fallout)</t>
  </si>
  <si>
    <t>Neįmanoma misija 2
Mission:Impossible 2)</t>
  </si>
  <si>
    <t>Seksas ir miestas 2
(Sex and the City 2)</t>
  </si>
  <si>
    <t>Purpurinis rūkas</t>
  </si>
  <si>
    <t>Pokemon Detektyvas Pikachu (Pokemon Detective Pikachu)</t>
  </si>
  <si>
    <t>Bjauri tiesa 
(The Ugly Truth)</t>
  </si>
  <si>
    <t>Greiti ir įsiutę: Tokijo lenktynės
(The Fast and the Furious: Tokyo Drift)</t>
  </si>
  <si>
    <t>Arvydas Sabonis 11 (Arvydas Sabonis 11)</t>
  </si>
  <si>
    <t>Matrica
(The Matrix)</t>
  </si>
  <si>
    <t>Apokalipto
(Apocalypto)</t>
  </si>
  <si>
    <t>ACME Film /
Icon Production</t>
  </si>
  <si>
    <t>Piko valanda 3
(Rush Hour 3)</t>
  </si>
  <si>
    <t>Kosminis krepšinis: Nauja era (Space jam 2 (Space Jam: A New Legacy))</t>
  </si>
  <si>
    <t>Laisvasis Gajus (Free Guy)</t>
  </si>
  <si>
    <t>Insurgentė (Insurgent)</t>
  </si>
  <si>
    <t>Geišos išpažintis
(Memoirs of a Geisha)</t>
  </si>
  <si>
    <t>San Andreas (San Andreas)</t>
  </si>
  <si>
    <t>Galaktikos sergėtojai. II dalis (Guardians of The Galaxy. Vol 2)</t>
  </si>
  <si>
    <t>Transformeriai: nugalėtųjų kerštas
(Transformers: Revenge of the Fallen)</t>
  </si>
  <si>
    <t>Galaktikos sergėtojai
(Guardians of the Galaxy)</t>
  </si>
  <si>
    <t>Moonfall: Mėnulio kritimas (Moonfall)</t>
  </si>
  <si>
    <t>Tarnas (Холоп)</t>
  </si>
  <si>
    <t>Australija
(Australia)</t>
  </si>
  <si>
    <t>Rūta</t>
  </si>
  <si>
    <t>Bado žaidynės. Ugnies medžioklė
(The Hunger Games: Catching Fire)</t>
  </si>
  <si>
    <t>Mirties lenktynės
(Death Race)</t>
  </si>
  <si>
    <t>Transformeriai: paskutinis riteris (Transformers: The Last Knight)</t>
  </si>
  <si>
    <t>Galutinis tikslas 4 (3D)
(The Final Destination)</t>
  </si>
  <si>
    <t>King Kongas
(King Kong)</t>
  </si>
  <si>
    <t>Įniršis (Fury)</t>
  </si>
  <si>
    <t xml:space="preserve">ACME Film </t>
  </si>
  <si>
    <t>Žuvytė Dorė (Finding Dory)</t>
  </si>
  <si>
    <t>Džonas Vikas 3 (John Wick 3: Parabellum)</t>
  </si>
  <si>
    <t>Terminatorius: Genisys (Terminator Genisys)</t>
  </si>
  <si>
    <t>Šuns tikslas 2 (Molly and Max (A Dog's Journey))</t>
  </si>
  <si>
    <t>Robinas Hudas
(Robin Hood)</t>
  </si>
  <si>
    <t>Ties riba į rytojų
(Edge of Tomorrow)</t>
  </si>
  <si>
    <t>Labai rusiškas filmas
(Самый лучший фильм / The Very Best Film)</t>
  </si>
  <si>
    <t>ACME Film /
Comedy Club</t>
  </si>
  <si>
    <t>Šuns tikslas (Dog's Purpose)</t>
  </si>
  <si>
    <t>Šventa karvė (Holy Cow)</t>
  </si>
  <si>
    <t>Bėgantis labirintu: išmėginimai ugnimi (Maze Runner: The Scorch Trials)</t>
  </si>
  <si>
    <t>Paveldėtas (Hereditary)</t>
  </si>
  <si>
    <t>Best Film</t>
  </si>
  <si>
    <t>Gatvės šokiai 3D
(Street Dance 3D)</t>
  </si>
  <si>
    <t>Vestuvės</t>
  </si>
  <si>
    <t>Jaunystė (Youth)</t>
  </si>
  <si>
    <t>Mano geriausio draugo mergina
(My Best Friend's Girl)</t>
  </si>
  <si>
    <t>ACME Film /
Lions Gate Films</t>
  </si>
  <si>
    <t>Alvinas ir burundukai
(Alvin and the Chipmunks)</t>
  </si>
  <si>
    <t>Globalinė audra (Geostorm)</t>
  </si>
  <si>
    <t>Kelionė į vandenyno gelmes 3D
(OceanWorld 3D)</t>
  </si>
  <si>
    <t>Titanų susidūrimas
(Clash of the Titans)</t>
  </si>
  <si>
    <t>Keista Bendžamino Batono istorija
(The Curious Case of Benjamin Button)</t>
  </si>
  <si>
    <t>Kernagis  (Kernagis )</t>
  </si>
  <si>
    <t>Kino pasaka</t>
  </si>
  <si>
    <t>Ištraukti peiliai (Knives Out)</t>
  </si>
  <si>
    <t>Redirected / Pasaulinė versija (Redirected (International))</t>
  </si>
  <si>
    <t>Kino Kultas</t>
  </si>
  <si>
    <t>Inferno (Inferno)</t>
  </si>
  <si>
    <t>Piktadarės istorija
(Maleficent)</t>
  </si>
  <si>
    <t>Bridžita Džouns: ties proto riba
(Bridget Jones: The Edge of Reason)</t>
  </si>
  <si>
    <t>Daktaras Dolitlis (Dolittle)</t>
  </si>
  <si>
    <t>Karo šunys (War dogs)</t>
  </si>
  <si>
    <t>Haris Poteris ir Azkabano kalinys
(Harry Potter and the Prisoner of Azkaban)</t>
  </si>
  <si>
    <t>Nojaus laivas
(Noah)</t>
  </si>
  <si>
    <t>Kietas riešutėlis 4.0
(Live Free or Die Hard)</t>
  </si>
  <si>
    <t>Šokis hip- hopo ritmu. Viskas arba nieko
(Step Up 5)</t>
  </si>
  <si>
    <t>Apgaulės meistrai 2 (Now you see me 2)</t>
  </si>
  <si>
    <t>Vikingas (Viking)</t>
  </si>
  <si>
    <t>Išgyventi vasarą</t>
  </si>
  <si>
    <t>Kiečiausi Spartos vyrai
(Meet The Spartans)</t>
  </si>
  <si>
    <t>Dingusi (Gone Girl)</t>
  </si>
  <si>
    <t>Taksi 4
(Taxi 4)</t>
  </si>
  <si>
    <t>ACME Film /
Europa Corp.</t>
  </si>
  <si>
    <t>Oušeno tryliktukas
(Ocean's Thirteen)</t>
  </si>
  <si>
    <t>Asteriksas Olimpinėse žaidynėse
(Asterix aux jeux Olympique / Asterix at the Olympic Games)</t>
  </si>
  <si>
    <t>Pirmyn (Onward)</t>
  </si>
  <si>
    <t>Liusi
(Lucy)</t>
  </si>
  <si>
    <t>Super Džonis
(Johnny English)</t>
  </si>
  <si>
    <t>Turistas
(The Tourist)</t>
  </si>
  <si>
    <t>Svetimi prieš grobuonį 2
(Aliens vs. Predator: Requiem)</t>
  </si>
  <si>
    <t>Pjūklas V
(Saw V)</t>
  </si>
  <si>
    <t xml:space="preserve">After. Kai mes susitikom (After) </t>
  </si>
  <si>
    <t>Monstrų šeimynėlė (Happy family)</t>
  </si>
  <si>
    <t>P.S. Myliu tave
(P.S. I Love You)</t>
  </si>
  <si>
    <t>ACME Film /
Independent Films</t>
  </si>
  <si>
    <t>DGM: Didysis Gerulis Milžinas (The BFG)</t>
  </si>
  <si>
    <t>Karalienės Korgis (Queens Corgi)</t>
  </si>
  <si>
    <t>Persijos princas: laiko smiltys
(Prince of Persia: The Sands of Time)</t>
  </si>
  <si>
    <t>Maiklas Džeksonas. Pabaiga
(Michael Jackson : This Is It)</t>
  </si>
  <si>
    <t>Bėgantis labirintu (Maze Runner)</t>
  </si>
  <si>
    <t>Ypatingieji  (The Specials)</t>
  </si>
  <si>
    <t xml:space="preserve">Theatrical Film Distribution </t>
  </si>
  <si>
    <t xml:space="preserve">Last Christmas </t>
  </si>
  <si>
    <t>Hitmanas
(Hitman)</t>
  </si>
  <si>
    <t>Ieškokit Gudručio!
(Get Smart)</t>
  </si>
  <si>
    <t>After. Kai mes abejojom (After We Collided)</t>
  </si>
  <si>
    <t>Viki Kristina Barselona
(Vicky Cristina Barcelona)</t>
  </si>
  <si>
    <t>ACME Film
Focus Features</t>
  </si>
  <si>
    <t>Keistas pasaulis (Strange World)</t>
  </si>
  <si>
    <t>Tylos zona (A Quiet Place)</t>
  </si>
  <si>
    <t>Naktis muziejuje
(Night at the Museum)</t>
  </si>
  <si>
    <t>Ir velnias dėvi Prada
(The Devil Wears Prada)</t>
  </si>
  <si>
    <t>Rocketman</t>
  </si>
  <si>
    <t>Arktis. Įkalinti ledynuose (Arctic)</t>
  </si>
  <si>
    <t>Vingiuotas kelias namo
(Due Date)</t>
  </si>
  <si>
    <t>Žmogus-voras: Grįžimas namo (Spiderman Homecoming)</t>
  </si>
  <si>
    <t>Grėsmingasis aštuonetas  (Hateful Eight)</t>
  </si>
  <si>
    <t>Theatrical Film Distribution</t>
  </si>
  <si>
    <t>Nesunaikinami
(The Expendables)</t>
  </si>
  <si>
    <t>Košmarų sala (Fantasy Island)</t>
  </si>
  <si>
    <t>Terminatorius: Išsigelbėjimas 
(Terminator: Salvation)</t>
  </si>
  <si>
    <t>Negarbingi šunsnukiai
(Inglourious Basterds)</t>
  </si>
  <si>
    <t>Didysis šunų pabėgimas (Ozzy)</t>
  </si>
  <si>
    <t>Prioro Pramogos</t>
  </si>
  <si>
    <t>Aš prieš tave (Me before you)</t>
  </si>
  <si>
    <t>Aš esu legenda
(I Am Legend)</t>
  </si>
  <si>
    <t>Šoklys
(Jumper)</t>
  </si>
  <si>
    <t>Lego Ninjago filmas (Lego Ninjago)</t>
  </si>
  <si>
    <t>Maksas Peinas
(Max Payne)</t>
  </si>
  <si>
    <t>Loganas. Ernis (Logan)</t>
  </si>
  <si>
    <t>Kamanė (Bumblebee)</t>
  </si>
  <si>
    <t>Bjaurios lėlės (Uglydolls)</t>
  </si>
  <si>
    <t>Gidas vienišiams (How to Be Single)</t>
  </si>
  <si>
    <t>007 Kazino Royale
(Casino Royale)</t>
  </si>
  <si>
    <t>Dingti per 60 sekundžių
(Gone in 60 seconds)</t>
  </si>
  <si>
    <t>Septintasis nykštukas (7th Dwarf)</t>
  </si>
  <si>
    <t>Absoliutus blogis: išnykimas
(Resident Evil: Extinction)</t>
  </si>
  <si>
    <t>Vaikis ant ratų (Baby Driver)</t>
  </si>
  <si>
    <t>Paskutinis samurajus
(The Last Samurai)</t>
  </si>
  <si>
    <t>Geležinis žmogus 3
(Iron Man 3)</t>
  </si>
  <si>
    <t>Pats baisiausias filmas
(Scary Movie)</t>
  </si>
  <si>
    <t>Bombos filmai /
Dimension Films</t>
  </si>
  <si>
    <t>Transporteris 3
(Transporter 3)</t>
  </si>
  <si>
    <t>Robinzono Kruzo sala (Robinson Crusoe)</t>
  </si>
  <si>
    <t>102 Dalmatinai
(102 Dalmatians)</t>
  </si>
  <si>
    <t>Kapitonas Amerika. Pilietinis karas  (Captain America: Civil War)</t>
  </si>
  <si>
    <t>Gelbstint eilinį Rajaną
(Saving Private Ryan)</t>
  </si>
  <si>
    <t>Kristaus kančia
(The Passion of the Christ)</t>
  </si>
  <si>
    <t>ACME Film /
Icon Entertainment International</t>
  </si>
  <si>
    <t>Anabelė (Annabelle)</t>
  </si>
  <si>
    <t>Nuostabus protas
(A Beautiful Mind)</t>
  </si>
  <si>
    <t>ReEmigrantai (ReEmigrantai)</t>
  </si>
  <si>
    <t>Čia buvo Saša</t>
  </si>
  <si>
    <t>Dansu films</t>
  </si>
  <si>
    <t>Pagieža (Grudge 2020)</t>
  </si>
  <si>
    <t>Auksinis kompasas
(His Dark Materials: The Golden Compass)</t>
  </si>
  <si>
    <t>Viešbutis "Grand Budapest"
(Grand Budapest Hotel)</t>
  </si>
  <si>
    <t>Godzila
(Godzilla)</t>
  </si>
  <si>
    <t>Bilietas į rojų  (Ticket To Paradise)</t>
  </si>
  <si>
    <t>Armagedonas
(Armageddon)</t>
  </si>
  <si>
    <t>Ko nori moterys
(What Women Want)</t>
  </si>
  <si>
    <t>Aštunta mylia
(8 Mile)</t>
  </si>
  <si>
    <t>Eskortės  (Girls To Buy)</t>
  </si>
  <si>
    <t>Planas tėčiui
(The Game Plan)</t>
  </si>
  <si>
    <t>Midvėjaus mūšis (Midway)</t>
  </si>
  <si>
    <t>Pasivaikščiojimas (The Walk)</t>
  </si>
  <si>
    <t>Teisingumo lyga (Justice League)</t>
  </si>
  <si>
    <t>Pjūklas: spąstai atgyja!
(Saw 3D)</t>
  </si>
  <si>
    <t>Gnomai (Gnome Alone)</t>
  </si>
  <si>
    <t>Laukiniai šernai
(Wild Hogs)</t>
  </si>
  <si>
    <t>Didžiapėdžio vaikis 2  (Bigfoot family)</t>
  </si>
  <si>
    <t>VLG Film</t>
  </si>
  <si>
    <t>Neįmanoma misija: slaptoji tauta (Mission: Impossible - Rogue Nation )</t>
  </si>
  <si>
    <t>Fėja išdykėlė (My Fairy Troublemaker)</t>
  </si>
  <si>
    <t>Stiklas (Glass)</t>
  </si>
  <si>
    <t>Volstryto vilkas
(The Wolf Of Wall Street)</t>
  </si>
  <si>
    <t>Bumeris: antra dalis
(Бумер. Фильм второй / Bummer 2: Heaven on Earth)</t>
  </si>
  <si>
    <t>ACME Film /
Kinokompaniya CTB</t>
  </si>
  <si>
    <t>Kapų plėšikė Lara Kroft
(Tomb Raider)</t>
  </si>
  <si>
    <t>Šrekas
(Shrek)</t>
  </si>
  <si>
    <t>Sniego karalienė 3 (Snow Queen 3)</t>
  </si>
  <si>
    <t>Visa tiesa apie ryklį
(Shark Tale)</t>
  </si>
  <si>
    <t>Amerikietiškas pyragas 2
(American Pie 2)</t>
  </si>
  <si>
    <t>Divergentės serija: Lojalioji (Divergent Series: Allegiant 1)</t>
  </si>
  <si>
    <t>Naujosios Eglutės (Novyje yolki)</t>
  </si>
  <si>
    <t>Paskutinis Oro valdovas: Ango legenda
(The Last Airbender)</t>
  </si>
  <si>
    <t>Eglutės. Finalas (Ёлки Последние)</t>
  </si>
  <si>
    <t>Skambutis 3 (Rings)</t>
  </si>
  <si>
    <t>Ir viso pasaulio negana
(The World Is Not Enough)</t>
  </si>
  <si>
    <t>U-571
(U-571)</t>
  </si>
  <si>
    <t>Terminatorius. Tamsus likimas (Terminator: Dark Fate)</t>
  </si>
  <si>
    <t>Valerianas ir tūkstančio planetų miestas (Valerian and the City of a Thousand Planets)</t>
  </si>
  <si>
    <t>Sex turas
(Sex Drive)</t>
  </si>
  <si>
    <t>ACME Film
Summit Entertainment</t>
  </si>
  <si>
    <t>Amerikos gangsteris
(American Gangster)</t>
  </si>
  <si>
    <t>Atsitiktinis jaunikis (Marry Me)</t>
  </si>
  <si>
    <t>Jis - ne tau
(He's Just Not That Into You)</t>
  </si>
  <si>
    <t xml:space="preserve">Perskaityk ir sudegink
(Burn After Reading) </t>
  </si>
  <si>
    <t>Iksmenai: Apokalipsė (X-Men: Apocalypse)</t>
  </si>
  <si>
    <t>Vedybos, skyrybos ir barsukas (Vedybos, skyrybos ir barsukas)</t>
  </si>
  <si>
    <t>Piršlybos
(The Proposal)</t>
  </si>
  <si>
    <t>Kelnėse dar ne senelis (Dirty Grandpa)</t>
  </si>
  <si>
    <t>Nuotakų karai
(Bride Wars)</t>
  </si>
  <si>
    <t>Normas, lokys iš šiaurės (Norm of the North)</t>
  </si>
  <si>
    <t>Šarlotės voratinklis
(Charlotte's Web)</t>
  </si>
  <si>
    <t>Rango</t>
  </si>
  <si>
    <t>Išvarymas 3: Velnias privertė mane tai padaryti (Conjuring 3)</t>
  </si>
  <si>
    <t>Bornas. Galutinis tikslas
(Bourne Ultimatum)</t>
  </si>
  <si>
    <t>Simarono žirgas
(Spirit: Stallion of the Cimarron)</t>
  </si>
  <si>
    <t>Seks video
(Sex Tape)</t>
  </si>
  <si>
    <t>Žmogus voras: Į naują visatą (Spiderman into the Spiderverse)</t>
  </si>
  <si>
    <t>Žmogus-voras 3
(Spider Man 3)</t>
  </si>
  <si>
    <t>Pamergė pagal užsakymą
(27 Dresses)</t>
  </si>
  <si>
    <t>Operacija "Riešutai" 2 (Nut Job 2: Nutty by Nature)</t>
  </si>
  <si>
    <t>Zebriukas Dryžius
(Racing Stripes)</t>
  </si>
  <si>
    <t>ACME Film /
Alcon</t>
  </si>
  <si>
    <t>Pompėja
(Pompeii)</t>
  </si>
  <si>
    <t>21
(21)</t>
  </si>
  <si>
    <t>Viskas įskaičiuota
(Couples Retreat)</t>
  </si>
  <si>
    <t>Tylos zona 2 (A Quiet Place 2)</t>
  </si>
  <si>
    <t>Atsitiktinė santuoka
(The Accident Husband)</t>
  </si>
  <si>
    <t>ACME Film
Yari Film Group</t>
  </si>
  <si>
    <t>Su kirpėju Zohanu geriau nejuokauk!
(You Don't Mess With the Zohan)</t>
  </si>
  <si>
    <t>Didysis kačių pabėgimas (Cats)</t>
  </si>
  <si>
    <t>Tamsos riteris
(The Dark Knight)</t>
  </si>
  <si>
    <t>Tronas: palikimas
(Tron: Legacy)</t>
  </si>
  <si>
    <t>Bruno
(Bruno)</t>
  </si>
  <si>
    <t>Kelionė į Mėnulį
(Fly Me to the Moon)</t>
  </si>
  <si>
    <t>Forum Cinemas</t>
  </si>
  <si>
    <t>Kuždesių sala
(Shutter Island)</t>
  </si>
  <si>
    <t>Žvaigždžių dulkės
(Stardust)</t>
  </si>
  <si>
    <t>Nuostabioji moteris (Wonder Women)</t>
  </si>
  <si>
    <t>Kvepalai. Vieno žudiko istorija
(Perfume: The Story of a Murderer)</t>
  </si>
  <si>
    <t>Pasveikink mirtį kitą dieną
(Die Another Day)</t>
  </si>
  <si>
    <t>Linksmos pėdutės
(Happy Feet)</t>
  </si>
  <si>
    <t>Kelionė į Žemės centrą
(Journey to the Center of the Earth)</t>
  </si>
  <si>
    <t>Hanos Greis Egzorcizmas (Possession of Hannah Grace)</t>
  </si>
  <si>
    <t>Drakuka. Pradžia (Dracula Untold)</t>
  </si>
  <si>
    <t>Svetimas: Covenant (Alien: Covenant)</t>
  </si>
  <si>
    <t>Egipto dievai (Gods of Egypt)</t>
  </si>
  <si>
    <t>Atostogos
(The Holiday)</t>
  </si>
  <si>
    <t>Mano mažasis ponis. Filmas (My Little Pony)</t>
  </si>
  <si>
    <t>Eglutės 5 (Yolki 5)</t>
  </si>
  <si>
    <t>Naša Raša. Likimo kiaušai
(Nasha Russia)</t>
  </si>
  <si>
    <t>Nuostabieji Lūzeriai. Kita planeta</t>
  </si>
  <si>
    <t>Apsimeskime farais (Let's be Cops)</t>
  </si>
  <si>
    <t>Žaidimų vakaras (Game Night)</t>
  </si>
  <si>
    <t>Panelės Peregrinės ypatingų vaikų namai (Miss Peregrine's Home For Peculiar Children)</t>
  </si>
  <si>
    <t>Mes (Us)</t>
  </si>
  <si>
    <t>Mumbajaus viešbutis (Hotel Mumbai)</t>
  </si>
  <si>
    <t>Travolta</t>
  </si>
  <si>
    <t>Ponas ir ponia Smitai
(Mr. and Mrs. Smith)</t>
  </si>
  <si>
    <t>Prieš pakratant kojas
(The Bucket List)</t>
  </si>
  <si>
    <t>Guliverio kelionės
(Gulliver's Travels)</t>
  </si>
  <si>
    <t>Pašėlęs policininkas: Naujametinis nesusipratimas 2 (Полицейский с Рублевки. Новогодний беспредел 2)</t>
  </si>
  <si>
    <t>Madagaskaras
(Madagascar)</t>
  </si>
  <si>
    <t>Naktis muziejuje (Night at the Museum: Secret of the Tomb)</t>
  </si>
  <si>
    <t>Rūpintojėlis (Rūpintojėlis)</t>
  </si>
  <si>
    <t>Egzodas. Dievai ir Karaliai (Exodus: Gods &amp; Kings)</t>
  </si>
  <si>
    <t>Mirties APPS'AS (Countdown)</t>
  </si>
  <si>
    <t>Gyvybė (Life)</t>
  </si>
  <si>
    <t>Didžioji siena (The Great Wall)</t>
  </si>
  <si>
    <t>Vidury vandenyno (In the Heart of the Sea)</t>
  </si>
  <si>
    <t>Be įsipareigojimų
(No Strings Attached)</t>
  </si>
  <si>
    <t>Nematomas frontas
(The Invisible Front)</t>
  </si>
  <si>
    <t>Paskutinis jaunikio išbandymas
(Meet the Parents)</t>
  </si>
  <si>
    <t>Mažosios moterys (Little Women)</t>
  </si>
  <si>
    <t>Nuotykiai su Diku ir Džeine
(Fun with Dick and Jane)</t>
  </si>
  <si>
    <t>Įsikūnijimas (kartojimas) (Avatar (Re-release))</t>
  </si>
  <si>
    <t>Dangaus karalystė
(Kingdom of Heaven)</t>
  </si>
  <si>
    <t>Need For Speed. Ištroškę greičio
(Need For Speed)</t>
  </si>
  <si>
    <t>Valentino diena
(Valentine's Day)</t>
  </si>
  <si>
    <t>Jupiterė. Pabudimas (Jupiter Ascending)</t>
  </si>
  <si>
    <t>Aviukas Šonas. Filmas (Shaun the Sheep Movie)</t>
  </si>
  <si>
    <t>Geležinis žmogus
(Iron Man)</t>
  </si>
  <si>
    <t>Paranormalūs reiškiniai: vaiduoklio dimensija (Paranormal Activity: The Ghost Dimension)</t>
  </si>
  <si>
    <t>Pelėdų karalystės sargai
(Guardians of Ga'Hoole)</t>
  </si>
  <si>
    <t>Liepsnojanti širdis (Fireheart)</t>
  </si>
  <si>
    <t>Marlis ir aš
(Marley &amp; Me)</t>
  </si>
  <si>
    <t>Vanilinis dangus
 (Vanilla Sky)</t>
  </si>
  <si>
    <t>Zuikis Džodžo  (Jojo Rabbit)</t>
  </si>
  <si>
    <t>Matilda (Mathilde)</t>
  </si>
  <si>
    <t>Lūžio taškas (Point Break)</t>
  </si>
  <si>
    <t>Plojus (Ploey - You Never Fly Alone)</t>
  </si>
  <si>
    <t>Trigubas X
(xXx)</t>
  </si>
  <si>
    <t>CineMark /
Columbia TriStar</t>
  </si>
  <si>
    <t>Kambarys 1408
(1408)</t>
  </si>
  <si>
    <t>ACME Film /
Hanway</t>
  </si>
  <si>
    <t>Vandens forma (The Shape of Water)</t>
  </si>
  <si>
    <t>Amelija iš Monmartro
(Le Fabuleux destin d'Amelie Poulain / Amelie from Monmartre)</t>
  </si>
  <si>
    <t>ACME Film /
Geras kinas / Arthouse.Lt</t>
  </si>
  <si>
    <t>Druska
(Salt)</t>
  </si>
  <si>
    <t>Artūras ir Minimukai
(Arthur et les Minimoys / Arthur and the Minimoys)</t>
  </si>
  <si>
    <t>Kelyje
(Road Trip)</t>
  </si>
  <si>
    <t>Našlaitė: Pirmoji auka (Orphan First Kill)</t>
  </si>
  <si>
    <t>Morbijus (Morbius)</t>
  </si>
  <si>
    <t>Liūtas (Lion)</t>
  </si>
  <si>
    <t>Prarastasis
(Cast Away)</t>
  </si>
  <si>
    <t>Tamsos baikeris
(Ghost Rider)</t>
  </si>
  <si>
    <t>Oi, laivas dingo! (Ooops! Noah is Gone)</t>
  </si>
  <si>
    <t>Paskutinis raganų medžiotojas (Last Witch Hunter)</t>
  </si>
  <si>
    <t>Baris Sylas: Amerikos sukčius (American Made)</t>
  </si>
  <si>
    <t>Meniu (Menu)</t>
  </si>
  <si>
    <t>Sėkmės, Čakai !
(Good Luck Chuck)</t>
  </si>
  <si>
    <t>Mergų balius (Rough Night)</t>
  </si>
  <si>
    <t>Neišjunk šviesos (Lights out)</t>
  </si>
  <si>
    <t>Nepataisomas Ronas  (Ron's Gone Wrong)</t>
  </si>
  <si>
    <t>Narsusis riteris Justinas
(Justin and the Knights of Valour)</t>
  </si>
  <si>
    <t>Kaip Grinčas Kalėdas vogė
(How the Grinch Stole Christmas)</t>
  </si>
  <si>
    <t>Oušeno vienuoliktukas
(Ocean's Eleven)</t>
  </si>
  <si>
    <t>Projektas "Bleiro ragana"
(Blair Witch Project)</t>
  </si>
  <si>
    <t>ACME Film /
Artisan Entertainment</t>
  </si>
  <si>
    <t>Dėl mūsų likimo ir žvaigždės kaltos
(The Fault In Our Stars)</t>
  </si>
  <si>
    <t>Čihuahua iš Beverli Hilso
(Beverly Hills Chihuahua)</t>
  </si>
  <si>
    <t>Karibų piratai: "Juodojo perlo" užkeikimas
(Pirates of the Carribean: The Curse of the Black Pearl)</t>
  </si>
  <si>
    <t>Pasaulių karas
(War of the Worlds)</t>
  </si>
  <si>
    <t>Anapus tvoros
(Over the Hedge)</t>
  </si>
  <si>
    <t>Mirtis ant Nilo (Death On The Nile)</t>
  </si>
  <si>
    <t>Ledynmetis
(Ice Age)</t>
  </si>
  <si>
    <t>Pjūklas 8 (Saw Legacy (Jigsaw))</t>
  </si>
  <si>
    <t>Klik! Arba gyvenimas pagreitintai
(Click)</t>
  </si>
  <si>
    <t>Aviuko Šono filmas. Fermagedonas (Shaun the Sheep 2 (Shaun the Sheep Movie: Farmageddon))</t>
  </si>
  <si>
    <t>Narnijos kronikos: princas Kaspijanas
(The Chronicles Of Narnia: Prince Caspian)</t>
  </si>
  <si>
    <t>Vėl septyniolikos
(17 Again)</t>
  </si>
  <si>
    <t>Tarzanas: džiunglių legenda (Legend of Tarzan)</t>
  </si>
  <si>
    <t>Pati geriausia diena (Самый лучший день)</t>
  </si>
  <si>
    <t>Gelbėk mus nuo pikto (Deliver us from Evil)</t>
  </si>
  <si>
    <t>Kodėl būtent jis? (Why Him?)</t>
  </si>
  <si>
    <t xml:space="preserve">Godzila
(Godzilla) </t>
  </si>
  <si>
    <t>Iš meilės Pablui (Loving Pablo)</t>
  </si>
  <si>
    <t>Įsimylėjęs Šekspyras 
(Shakespeare in Love)</t>
  </si>
  <si>
    <t>Išmesta iš draugų (Unfriended)</t>
  </si>
  <si>
    <t>Nedidelė paslauga (A Simple Favor)</t>
  </si>
  <si>
    <t>Šmėklos
(The Haunting)</t>
  </si>
  <si>
    <t>Mirtingos mašinos (Mortal Engines)</t>
  </si>
  <si>
    <t>Stebuklų parkas (Wonder Park)</t>
  </si>
  <si>
    <t>Dienos sargyba
(Дневной дозор / Day Watch)</t>
  </si>
  <si>
    <t>ACME Film /
Pervyj kanal (Channel One Russia)</t>
  </si>
  <si>
    <t>Savižudžių būrys. Mobilizacija (Suicide Squad 2)</t>
  </si>
  <si>
    <t>Augintiniai susivienija (Pets United)</t>
  </si>
  <si>
    <t>Pjūklas 3
(Saw III)</t>
  </si>
  <si>
    <t>Nerve: drąsos žaidimas (Nerve)</t>
  </si>
  <si>
    <t>Eglutės
(Елки / Yolki)</t>
  </si>
  <si>
    <t>Ouija: blogio pradas (Ouija: Origin of Evil)</t>
  </si>
  <si>
    <t>Kol dar neatėjo audra (Adrift)</t>
  </si>
  <si>
    <t>Susikaupk (Focus)</t>
  </si>
  <si>
    <t>Dangoraižis (Skyscraper)</t>
  </si>
  <si>
    <t>Ričis Didysis (Richard the Stork)</t>
  </si>
  <si>
    <t>Džiunglių knyga (The Jungle Book)</t>
  </si>
  <si>
    <t>Shazam</t>
  </si>
  <si>
    <t>Amaya</t>
  </si>
  <si>
    <t>Septintasis sūnus (Seventh Son)</t>
  </si>
  <si>
    <t>Sanctum
(Sanctum)</t>
  </si>
  <si>
    <t>Kruvinas deimantas
(Blood Diamond)</t>
  </si>
  <si>
    <t>Vaikinams tai patinka
(The House Bunny)</t>
  </si>
  <si>
    <t>Aš noriu šokti. Whitney Houston filmas (I wanna dance with somebody)</t>
  </si>
  <si>
    <t>Pabėgimo kambarys 2: Išėjimo nėra (Escape Room 2)</t>
  </si>
  <si>
    <t>Greičio gatvės. Be taisyklių
(Стритрейсеры / Streetracers)</t>
  </si>
  <si>
    <t>ACME Film /
Central Partnership</t>
  </si>
  <si>
    <t>Skorpionų karalius
(The Scorpion King)</t>
  </si>
  <si>
    <t>Šnipas per klaidą (Brothers Grimsby)</t>
  </si>
  <si>
    <t>Juodas telefonas  (The Black Phone)</t>
  </si>
  <si>
    <t>Arkties Komanda  (Arctic Justice)</t>
  </si>
  <si>
    <t>Labas, mes Mileriai
(We are the Millers)</t>
  </si>
  <si>
    <t>Keistuolis Deivas
(Meet Dave)</t>
  </si>
  <si>
    <t>Paskutinis tėvų išbandymas: mažieji Fakeriai
(Meet The Parents. Little Fockers)</t>
  </si>
  <si>
    <t>Amerikos grožybės
(American Beauty)</t>
  </si>
  <si>
    <t>Karalius Artūras: Kalavijo legenda (King Arthur: Legend of Sword)</t>
  </si>
  <si>
    <t>Gili žydra jūra
(Deep Blue Sea)</t>
  </si>
  <si>
    <t>Sąjungininkai (Allied)</t>
  </si>
  <si>
    <t>Didžioji skruzdėlyčių karalystė
(Minuscule, Valley of the Lost Ants)</t>
  </si>
  <si>
    <t>Įvykis
(The Happening)</t>
  </si>
  <si>
    <t>Svajoklis Budis (Rock dog)</t>
  </si>
  <si>
    <t>Clear Digital World</t>
  </si>
  <si>
    <t>Pats baisiausias filmas 3
(Scary Movie 3)</t>
  </si>
  <si>
    <t>ACME Film /
Miramax</t>
  </si>
  <si>
    <t>After. Kai mes pasiklydom (After We Fell)</t>
  </si>
  <si>
    <t>Juodoji našlė  (Black Widow)</t>
  </si>
  <si>
    <t>Jaunikis (Zhenih)</t>
  </si>
  <si>
    <t>Blogos mamos  (Bad moms)</t>
  </si>
  <si>
    <t>Džonas Vikas 2 (John Wick 2)</t>
  </si>
  <si>
    <t>Slaptasis agentas Maksas (Show Dogs)</t>
  </si>
  <si>
    <t>Užraktas
(The Shutter)</t>
  </si>
  <si>
    <t>Ežiukas Sonic (Sonic The Hedgehog)</t>
  </si>
  <si>
    <t>Žudiko asmens sargybinis (Hitman‘s Bodyguard)</t>
  </si>
  <si>
    <t>Alisa veidrodžio karalystėje (Alice Through The Looking Glass)</t>
  </si>
  <si>
    <t>AFTER. Kai tapome laimingi (After Ever Happy)</t>
  </si>
  <si>
    <t xml:space="preserve">Žvaigždžių karai: epizodas II - klonų puolimas
(Star Wars: Episode II - Attack of the Clones) </t>
  </si>
  <si>
    <t>Pasodinsiu savo EKS
(The Bounty Hunter)</t>
  </si>
  <si>
    <t>Sniego karalienė 2 (Снежная королева 2: Перезаморозка)</t>
  </si>
  <si>
    <t>Munis: mažasis Mėnulio globėjas (Mune)</t>
  </si>
  <si>
    <t>Bukas ir Bukesnis 2 (Dumb and Dumber To)</t>
  </si>
  <si>
    <t>Šang-Či ir dešimties žiedų legenda (Shang-Chi and the Legend of the Ten Rings)</t>
  </si>
  <si>
    <t>Beovulfas
(Beowulf)</t>
  </si>
  <si>
    <t>Hanibalas
(Hannibal)</t>
  </si>
  <si>
    <t>Sakalo akis
(Eagle Eye)</t>
  </si>
  <si>
    <t>Bynas
(Bean)</t>
  </si>
  <si>
    <t>Amfiteatro filmai /
Polygram</t>
  </si>
  <si>
    <t>Ketverios Kalėdos
(Four Christmases)</t>
  </si>
  <si>
    <t>Tūnąs tamsoje: trečia dalis (Insidious: Chapter 3)</t>
  </si>
  <si>
    <t>Kūčiukai, narkotikai ir seksas (Night Before)</t>
  </si>
  <si>
    <t>Lego filmas
(Lego Movie)</t>
  </si>
  <si>
    <t>Mechanikas
(The Mechanic)</t>
  </si>
  <si>
    <t>Garfildas
(Garfield)</t>
  </si>
  <si>
    <t>Yvanas visagalis
(Evan Almighty)</t>
  </si>
  <si>
    <t>Ekipažas (Ekipaž)</t>
  </si>
  <si>
    <t>Kumba
(Khumba)</t>
  </si>
  <si>
    <t>Protėvių šauksmas  (The Call of The Wild)</t>
  </si>
  <si>
    <t>Pakvaišę dėl Merės
(There's Something About Mary)</t>
  </si>
  <si>
    <t>Tigro kelionė Himalajuose (Tigers Nest)</t>
  </si>
  <si>
    <t>Operos fantomas
(The Phantom of the Opera)</t>
  </si>
  <si>
    <t>ACME Film /
Odyssey Entertainment</t>
  </si>
  <si>
    <t>Kita moteris
(The Other Woman)</t>
  </si>
  <si>
    <t>Projektas "Monstras"
(Cloverfield)</t>
  </si>
  <si>
    <t>Kvaišų atostogos (Vacation)</t>
  </si>
  <si>
    <t>Plėšriosios paukštės ir fantastiškoji Harlė Kvin (Birds of Prey)</t>
  </si>
  <si>
    <t>Stebuklas</t>
  </si>
  <si>
    <t>In Script</t>
  </si>
  <si>
    <t>Krudžiai 2. Naujasis amžius (The Croods: A New Age)</t>
  </si>
  <si>
    <t>Didingiausias filmas
(Epic Movie)</t>
  </si>
  <si>
    <t>Amžinai Stilingos (Advanced Style)</t>
  </si>
  <si>
    <t>Kino pavasaris</t>
  </si>
  <si>
    <t>Godzila 2: Monstrų karalius (Godzilla2: King of the Monsters)</t>
  </si>
  <si>
    <t>Karalius Artūras
(King Arthur)</t>
  </si>
  <si>
    <t>Aš, kitas aš ir Irena
(Me, Myself and Irene)</t>
  </si>
  <si>
    <t>Šioje šalyje nėra vietos senukams
(No Country For Old Men)</t>
  </si>
  <si>
    <t>Naktys Rodantėje
(Nights in Rodanthe)</t>
  </si>
  <si>
    <t xml:space="preserve">Saulėlydis
(Twilight) </t>
  </si>
  <si>
    <t>Eglutės 1914 (Ёлки 1914)</t>
  </si>
  <si>
    <t>Top Film</t>
  </si>
  <si>
    <t>Skruzdėliukas ir Vapsva (Ant-Man and The Wasp)</t>
  </si>
  <si>
    <t>O dabar jus skelbiu Čaku ir Lariu
(I Now Pronounce You Chuck and Larry)</t>
  </si>
  <si>
    <t>Šnipų tiltas (Bridge of Spies)</t>
  </si>
  <si>
    <t>Juodoji gulbė
(Black Swan)</t>
  </si>
  <si>
    <t>Daktaras miegas (Doctor Sleep)</t>
  </si>
  <si>
    <t>Alfa (Solutrean (Alpha))</t>
  </si>
  <si>
    <t>Narnijos kronikos: liūtas, burtininkė ir drabužių spinta 
(The Chronicles of Narnia: the Lion, the Witch and the Wardrobe)</t>
  </si>
  <si>
    <t>Kurskas (Kursk)</t>
  </si>
  <si>
    <t>Man esi viskas (Everything Everything)</t>
  </si>
  <si>
    <t>Mechanikas: sugrįžimas (Mechanic: Resurrection)</t>
  </si>
  <si>
    <t>Beždžionių planetos aušra
(Dawn of the Planet of the Apes)</t>
  </si>
  <si>
    <t>Aladinas (Aladdin)</t>
  </si>
  <si>
    <t>Penktadienis 13-oji
(Friday the 13th)</t>
  </si>
  <si>
    <t>Mano sesers globėjas
(My Sister‘s Keeper)</t>
  </si>
  <si>
    <t>Pašėlęs policininkas: Naujametinis nesusipratimas (Полицейский с Рублёвки. Новогодний беспредел)</t>
  </si>
  <si>
    <t>Vilkogaudis
(Волкодав из рода Серых Псов / Wolfhound)</t>
  </si>
  <si>
    <t>Šviesmetis (Lightyear)</t>
  </si>
  <si>
    <t>Vilkas ir liūtas (The Wolf and The Lion)</t>
  </si>
  <si>
    <t>Silvio (Loro)</t>
  </si>
  <si>
    <t>A-one Films</t>
  </si>
  <si>
    <t>Ekvalaizeris 2 (Equalizer 2)</t>
  </si>
  <si>
    <t>Didysis skrydis (Yellowbird)</t>
  </si>
  <si>
    <t>Dvasia šarvuose (Ghost in the Shell)</t>
  </si>
  <si>
    <t>Žvaigždžių karai: epizodas III - sitų kerštas
(Star Wars: Episode III - Revenge of the Sith)</t>
  </si>
  <si>
    <t>Iksmenai: praėjusios ateities dienos
(X-Men: Days of Future Past)</t>
  </si>
  <si>
    <t>Žuviukas Nemo
(Finding Nemo)</t>
  </si>
  <si>
    <t>Garsų pasaulio įrašai /
Buena Vista</t>
  </si>
  <si>
    <t>Pasaulinė invazija: mūšis dėl Los Andželo
(World invasion: Battle LA)</t>
  </si>
  <si>
    <t>Aš graži (I feel pretty)</t>
  </si>
  <si>
    <t>Dagas iš akmens amžiaus (Early Man)</t>
  </si>
  <si>
    <t>Studija NOMINUM</t>
  </si>
  <si>
    <t>Katastrofiškai nesėkmingas filmas
(Disaster Movie)</t>
  </si>
  <si>
    <t>Moterys meluoja geriau. Robertėlis: antroji banga (Moterys meluoja geriau. Robertėlis: antroji banga)</t>
  </si>
  <si>
    <t>Karalienės sesuo
(The Other Boleyn Girl)</t>
  </si>
  <si>
    <t>Tiesa arba drąsa (Truth or Dare)</t>
  </si>
  <si>
    <t>Didysis šou meistras (The Greatest Showman)</t>
  </si>
  <si>
    <t>Eragonas
(Eragon)</t>
  </si>
  <si>
    <t>Kruvinoji Valentino naktis 3D
(My Bloody Valentine 3D)</t>
  </si>
  <si>
    <t>Žmogus-voras 2
(Spider-Man 2)</t>
  </si>
  <si>
    <t>Kaip diena ir naktis 
(Knight &amp; Day)</t>
  </si>
  <si>
    <t>Terminatorius 3: mašinų prisikėlimas
(Terminator 3: Rise of the Machines)</t>
  </si>
  <si>
    <t>Drąsusis elniukas Eliotas (Elliot The Littlest Reindeer)</t>
  </si>
  <si>
    <t>Tarzanas
(Tarzan)</t>
  </si>
  <si>
    <t>Lietinga diena Niujorke (A Rainy Day in New York)</t>
  </si>
  <si>
    <t>Vienui vieni
(Utterly Alone)</t>
  </si>
  <si>
    <t>Forum Cinemas /
Daumanto studija</t>
  </si>
  <si>
    <t>Trys sekundės (Dvizheniye vverkh)</t>
  </si>
  <si>
    <t>Viščiukas Cypsius
(Chicken Little)</t>
  </si>
  <si>
    <t>Dvynys (Gemini Man)</t>
  </si>
  <si>
    <t>Vaiduoklių medžiotojai: Iš anapus (Ghostbusters Afterlife )</t>
  </si>
  <si>
    <t>Džeisonas Bornas  (Jason Bourne)</t>
  </si>
  <si>
    <t>Karaliaus kalba
(King's Speech)</t>
  </si>
  <si>
    <t>Princas Žavusis (Charming)</t>
  </si>
  <si>
    <t>Užslėptas grožis (Collateral Beuty)</t>
  </si>
  <si>
    <t>Iksmenai
(X-Men)</t>
  </si>
  <si>
    <t>Snaiperis
(The Shooter)</t>
  </si>
  <si>
    <t>10 biblijos prakeiksmų
(The Reaping)</t>
  </si>
  <si>
    <t>Skūbis - Dū 
(Scooby Doo)</t>
  </si>
  <si>
    <t>Bėgančios kortos
(Runner Runner)</t>
  </si>
  <si>
    <t>Slėpynės (Ready Or Not)</t>
  </si>
  <si>
    <t>Oušeno dvyliktukas
(Ocean's Twelve)</t>
  </si>
  <si>
    <t>Stebuklų šalis: Urfino Džiuso ir mergaitės Elės nuotykiai (Urfin and His Wooden Soldiers )</t>
  </si>
  <si>
    <t>Deja Vu
(Deja Vu)</t>
  </si>
  <si>
    <t>Čikaga
(Chicago)</t>
  </si>
  <si>
    <t>Garsų pasaulio įrašai /
Miramax</t>
  </si>
  <si>
    <t>Tobuli melagiai (Perfetti sconosciuti)</t>
  </si>
  <si>
    <t>Pirmasis žmogus (First Man)</t>
  </si>
  <si>
    <t>Titanikas: gelmių vaiduoklis
(Ghost of the Abyss)</t>
  </si>
  <si>
    <t>Pirmasis išvalymas (The first Purge)</t>
  </si>
  <si>
    <t>Užkibo
(Knocked Up)</t>
  </si>
  <si>
    <t>Priešas už vartų
(Enemy at the Gate)</t>
  </si>
  <si>
    <t>Šnipas iš U.N.C.L.E. (Man from UNCLE)</t>
  </si>
  <si>
    <t>Tėtukas namie (Daddys's home)</t>
  </si>
  <si>
    <t>Amerikietiškas pyragas: vestuvės
(American Wedding)</t>
  </si>
  <si>
    <t>Laukiniai
(Savages)</t>
  </si>
  <si>
    <t>Pavojingasis Bankokas
(Bangkok Dangerous)</t>
  </si>
  <si>
    <t>ACME Film
Initial Entertainment Group</t>
  </si>
  <si>
    <t>Naktis muziejuje 2
(Night at the Museum: Battle of the Smithsonian)</t>
  </si>
  <si>
    <t>Karas už beždžionių planetą (War for the Planet of Apes)</t>
  </si>
  <si>
    <t>Vėžliuko Semio nuotykiai: paslaptinga kelionė
(Sammy's Adventures: The Secret Passage)</t>
  </si>
  <si>
    <t>Žiurkių lenktynės
(Rat Race)</t>
  </si>
  <si>
    <t>ACME Film /
Paramount Pictures</t>
  </si>
  <si>
    <t>Labai rusiškas filmas 2
(Самый лучший фильм 2 / The Very Best Film 2)</t>
  </si>
  <si>
    <t>Mirties namai  (Don't breathe)</t>
  </si>
  <si>
    <t>Atpirkimas
Atonement</t>
  </si>
  <si>
    <t>Vertikali riba
(Vertical Limit)</t>
  </si>
  <si>
    <t>Geležinis žmogus 2
(Iron Man 2)</t>
  </si>
  <si>
    <t>Kaimynai
(Neighbors)</t>
  </si>
  <si>
    <t>Marmadukas (Marmaduke)</t>
  </si>
  <si>
    <t>Daktaras Dolitlis
(Dr. Dollitle)</t>
  </si>
  <si>
    <t>Aštuonkojis Dipas (Deep)</t>
  </si>
  <si>
    <t>Forum Cinemas /
Pavloff Entertainment</t>
  </si>
  <si>
    <t>Beždžionių planeta
(Planet of the Apes)</t>
  </si>
  <si>
    <t>Pelenė (Cinderella)</t>
  </si>
  <si>
    <t>Suvilioti nepažįstamąjį
(Perfect Stranger)</t>
  </si>
  <si>
    <t>Centrinės pajėgos  (Central Intelligence)</t>
  </si>
  <si>
    <t>T-34</t>
  </si>
  <si>
    <t>Stebuklų namai
(House Of Magic)</t>
  </si>
  <si>
    <t>Nepalūžęs (Unbroken)</t>
  </si>
  <si>
    <t>Pagieža 2
(The Grudge 2)</t>
  </si>
  <si>
    <t>SKŪBIS DŪ! (Scoob!)</t>
  </si>
  <si>
    <t>Pašėlusios kojotės
(Coyote Ugly)</t>
  </si>
  <si>
    <t>Nusikaltėlis kūdikio veidu
(Little Man)</t>
  </si>
  <si>
    <t>Pakeliui (When You Wake Up)</t>
  </si>
  <si>
    <t>Klyksmas 5 (Scream 5)</t>
  </si>
  <si>
    <t>Kurjeris (Mule)</t>
  </si>
  <si>
    <t>Šuniškas pokštas (Trouble)</t>
  </si>
  <si>
    <t>Ir kalnai turi akis 2
(The Hills Have Eyes 2)</t>
  </si>
  <si>
    <t>Kodas: L.O.B.I.A.I.
(National Treasure)</t>
  </si>
  <si>
    <t>Kingsman. Aukso ratas (Kingsman: The Golden Circle)</t>
  </si>
  <si>
    <t>Poseidonas
(Poseidon)</t>
  </si>
  <si>
    <t>Grafas Monte Kristas
(The Count of Monte Cristo)</t>
  </si>
  <si>
    <t>Divergentė
(Divergent)</t>
  </si>
  <si>
    <t>Pasaulio pabaiga
(End of Days)</t>
  </si>
  <si>
    <t>Juros periodo parkas 3
(Jurassic Park 3)</t>
  </si>
  <si>
    <t>Velniop tą Sarą Maršal
(Forgetting Sarah Marshall)</t>
  </si>
  <si>
    <t>Vanduo drambliams
(Water For Elephants)</t>
  </si>
  <si>
    <t>Paskutinis uošvių išbandymas
(Meet the Fockers)</t>
  </si>
  <si>
    <t>Maikas ir Deivas ieško pamergių (Mike and Dave Need Wedding Dates)</t>
  </si>
  <si>
    <t>Naujokas (Intern)</t>
  </si>
  <si>
    <t>Zoro kaukė
(The Mask of Zorro)</t>
  </si>
  <si>
    <t>Verkiančios moters prakeiksmas (Curse of La Llorona)</t>
  </si>
  <si>
    <t>Pražūtinga audra
(Perfect Storm)</t>
  </si>
  <si>
    <t>Hercogienė
(The Duchess)</t>
  </si>
  <si>
    <t>Kaip išgelbėti Kalėdas (Santa &amp; Cie)</t>
  </si>
  <si>
    <t>Skilimas (Split)</t>
  </si>
  <si>
    <t>Tai sudėtinga
(It's Complicated)</t>
  </si>
  <si>
    <t>Dvi uodegos (Два хвоста)</t>
  </si>
  <si>
    <t>Karti karti…2 (Горько! 2)</t>
  </si>
  <si>
    <t>Pradink (Get Out)</t>
  </si>
  <si>
    <t>Papuolei! (Tag)</t>
  </si>
  <si>
    <t>Griaunantys viską (Rampage)</t>
  </si>
  <si>
    <t>Adelainos amžius (Age of Adaline)</t>
  </si>
  <si>
    <t>Laisvo elgesio močiutė (Babushka Liogkovo Poviedienija)</t>
  </si>
  <si>
    <t>Meilė ir kiti narkotikai
(Love &amp; Other Drugs)</t>
  </si>
  <si>
    <t>Vidurinės mokyklos miuziklas 3: Baigiamieji metai
(High School Musical 3: Senior Year)</t>
  </si>
  <si>
    <t>Svetimas kūnas
(The Surrogates)</t>
  </si>
  <si>
    <t>Adrenalinas 2
(Crank: High Voltage)</t>
  </si>
  <si>
    <t>Vikingas (The Northman)</t>
  </si>
  <si>
    <t>Pjūklas IV
(Saw IV)</t>
  </si>
  <si>
    <t>Devintoji kuopa
(9 рота / The 9th Company)</t>
  </si>
  <si>
    <t>Forum Cinemas /
MRP Matila Rohr Productions Oy</t>
  </si>
  <si>
    <t>Lemties ženklas 666
(Omen 666)</t>
  </si>
  <si>
    <t>28 savaitės po
(28 weeks Later)</t>
  </si>
  <si>
    <t>Operacija "Kardžuvė"
(Swordfish)</t>
  </si>
  <si>
    <t>Triušis Piteris2: Pabėgimas (Peter Rabbit 2)</t>
  </si>
  <si>
    <t>Ji-šnipė (Spy)</t>
  </si>
  <si>
    <t>Prakeiksmas
(The Unborn)</t>
  </si>
  <si>
    <t>Sapnų kūrėjai (Dreambuilders)</t>
  </si>
  <si>
    <t>Blogos mamos ir jų Kalėdos (Bad Moms Christmas)</t>
  </si>
  <si>
    <t>Snieguotos lenktynės (Racetime)</t>
  </si>
  <si>
    <t>Kazanova
(Casanova)</t>
  </si>
  <si>
    <t>Hitler Kaput
(Гитлер капут! Супер-агенты 008 / Hitler's Kaput! Super Agents 008)</t>
  </si>
  <si>
    <t>ACME Film
Central Partnership</t>
  </si>
  <si>
    <t>Heraklis
(Hercules)</t>
  </si>
  <si>
    <t>Spąstai
(Entrapment)</t>
  </si>
  <si>
    <t>Van Helsingas
(Van Helsing)</t>
  </si>
  <si>
    <t>ACME Film /
Focus Features</t>
  </si>
  <si>
    <t>Užkerėtoji
(Enchanted)</t>
  </si>
  <si>
    <t>Burtininko mokinys
(The Sorcerer's Apprentice)</t>
  </si>
  <si>
    <t>Virtuvė Paryžiuje
(Kухня в Париже / Kitchen in Paris)</t>
  </si>
  <si>
    <t>Tobulos Kalėdos (Love the Coopers)</t>
  </si>
  <si>
    <t>9-asis rajonas
(District 9)</t>
  </si>
  <si>
    <t>Paplūdimys
(The Beach)</t>
  </si>
  <si>
    <t>Žmogus-voras
(Spider-Man)</t>
  </si>
  <si>
    <t>Gilus sukrėtimas
(Deep Impact)</t>
  </si>
  <si>
    <t>Košmarų skersgatvis (Nightmare Alley)</t>
  </si>
  <si>
    <t>Kingsman. Slaptoji tarnyba (Kingsman: The Secret Service)</t>
  </si>
  <si>
    <t>Griaustinis tropikuose
(Tropic Thunder)</t>
  </si>
  <si>
    <t>Ledas 2 (Лёд 2)</t>
  </si>
  <si>
    <t>Šeštasis pojūtis
(The Sixth Sense)</t>
  </si>
  <si>
    <t>Eglutės 8  (Ёлки 8)</t>
  </si>
  <si>
    <t>Ana ir karalius
(Anna and the King)</t>
  </si>
  <si>
    <t>Didžioji kelionė (Big Trip)</t>
  </si>
  <si>
    <t>Dešrelių balius (Sausage party)</t>
  </si>
  <si>
    <t>Vaiduoklių žemė (Incident In A Ghost Land)</t>
  </si>
  <si>
    <t>Šiurpios istorijos pasakojimui tamsoje (Scary Stories to Tell in the Dark)</t>
  </si>
  <si>
    <t>Melo pinklės 
(Body of Lies)</t>
  </si>
  <si>
    <t>Nepaprastas žmogus-voras 2
(The Amazing Spider-Man 2)</t>
  </si>
  <si>
    <t>Juodosios raganos metai
(Season of the Witch)</t>
  </si>
  <si>
    <t>Sinbadas: septynių jūrų legenda
(Sinbad: Legend of the Seven Seas)</t>
  </si>
  <si>
    <t>Palaidotas gyvas
(Buried)</t>
  </si>
  <si>
    <t>Grobuonis. Patobulinimas (The Predator)</t>
  </si>
  <si>
    <t>Sąskaitininkas (Accountant)</t>
  </si>
  <si>
    <t>Amerikietiška afera
(American Hustle)</t>
  </si>
  <si>
    <t>Savaitė be žmonų
(Hall Pass)</t>
  </si>
  <si>
    <t>Juodojo vanago žūtis 
(Black Hawk Down)</t>
  </si>
  <si>
    <t>Ašmenys 2
(Blade 2)</t>
  </si>
  <si>
    <t>Laisvo elgesio močiutė 2: Pagyvenę keršytojai (Бабушка легкого поведения 2. Престарелые Мстители)</t>
  </si>
  <si>
    <t>Geri berniukai (Good Boys)</t>
  </si>
  <si>
    <t>Mari Huanos ekspresas
(The Pineaple Express)</t>
  </si>
  <si>
    <t>Skambutis 2
(The Ring Two)</t>
  </si>
  <si>
    <t>Burleska
(Burlesque)</t>
  </si>
  <si>
    <t>Mergina traukiny (Girl on the Train)</t>
  </si>
  <si>
    <t>Londono apgultis (London has fallen)</t>
  </si>
  <si>
    <t>Fiksiai prieš Krabius (Фиксики против кработов)</t>
  </si>
  <si>
    <t>Tyla (Silence)</t>
  </si>
  <si>
    <t>Šnipas, kuris mane išdūrė (Spy Who Dumped Me)</t>
  </si>
  <si>
    <t>Prezidento lėktuvas
(Air Force One)</t>
  </si>
  <si>
    <t>Dinozauras
(Dinosaur)</t>
  </si>
  <si>
    <t>Infiltruoti
(The Departed)</t>
  </si>
  <si>
    <t>ACME Film /
Initial Entertainment Group</t>
  </si>
  <si>
    <t>Pirmoji nuodėmė
(Original Sin)</t>
  </si>
  <si>
    <t>ACME Film /
MGM</t>
  </si>
  <si>
    <t>Vilko brolija
(Le pacte des loups / Brotherhood of the Wolf)</t>
  </si>
  <si>
    <t>Garsų pasaulio įrašai /
Studio Canal</t>
  </si>
  <si>
    <t>Du ančiukai ir žąsinas (Duck duck goose)</t>
  </si>
  <si>
    <t>Žemės drebėjimas  (Zemletriasenije)</t>
  </si>
  <si>
    <t>Hanibalas: pradžia
(Hanibal Rising)</t>
  </si>
  <si>
    <t>ACME Film /
MGM Distribution</t>
  </si>
  <si>
    <t>Visuomenės priešai
(Public Enemies)</t>
  </si>
  <si>
    <t>Itališkas apiplėšimas
(The Italian Job)</t>
  </si>
  <si>
    <t>Coco prieš Chanel
(Coco avant Chanel / Coco before Chanel)</t>
  </si>
  <si>
    <t>Meilės receptas
(No Reservation)</t>
  </si>
  <si>
    <t>Sniego karalienė: Veidrodžių šalis (Snow Queen 4)</t>
  </si>
  <si>
    <t>Meksikietis
(The Mexican)</t>
  </si>
  <si>
    <t>Šokis hip-hopo ritmu
(Step Up)</t>
  </si>
  <si>
    <t>Kitas pasaulis. Vilkolakių prisikėlimas
(Underworld:  Rise of the Lycans)</t>
  </si>
  <si>
    <t>Pūkuota šnipė (Marnie’s World)</t>
  </si>
  <si>
    <t>Slendermenas (Slender Man)</t>
  </si>
  <si>
    <t>Pats baisiausias filmas 4
(Scary Movie 4)</t>
  </si>
  <si>
    <t>30 tamsos dienų
(30 Days of Night)</t>
  </si>
  <si>
    <t>ACME Film /
Dark Horse Entertainment</t>
  </si>
  <si>
    <t>Pliusas</t>
  </si>
  <si>
    <t>VšĮ Komiko teatras</t>
  </si>
  <si>
    <t>Ponas ir ponia Gangsteriai
(Killers)</t>
  </si>
  <si>
    <t>King's Man. Pradžia (The King's Man)</t>
  </si>
  <si>
    <t>Stebuklas virš Hadsono (Sully)</t>
  </si>
  <si>
    <t>Rūsys</t>
  </si>
  <si>
    <t>Septynios seserys (Seven Sisters)</t>
  </si>
  <si>
    <t>Vagis - policininkas
(Blue Streak)</t>
  </si>
  <si>
    <t>Migruojantys paukščiai
(Le Peuple migrateur / Travelling Birds)</t>
  </si>
  <si>
    <t>Viškis piškis ir tamsos žiurkėnas (Chickenhare and The Hamster of Darkness)</t>
  </si>
  <si>
    <t>VLG film</t>
  </si>
  <si>
    <t>Hitmanas: Agentas 47 (Hitman: Agent 47)</t>
  </si>
  <si>
    <t>Manu. Gimęs skraidyti (Manou the Swift)</t>
  </si>
  <si>
    <t>Bitė Maja (Maya, The Bee Movie)</t>
  </si>
  <si>
    <t>Favoritė (The Favourite)</t>
  </si>
  <si>
    <t>Viešpatavimas
(Transcendence)</t>
  </si>
  <si>
    <t>Gyvenimas pagal Jį
(About a Boy)</t>
  </si>
  <si>
    <t>Pabėgusi nuotaka
(Runaway Bride)</t>
  </si>
  <si>
    <t>Helovinas (Halloween)</t>
  </si>
  <si>
    <t>Nematoma</t>
  </si>
  <si>
    <t>Kaponė  (Capone)</t>
  </si>
  <si>
    <t>Edeno sodas (Edeno sodas)</t>
  </si>
  <si>
    <t>Lino: nuotykiai katino kailyje (Lino)</t>
  </si>
  <si>
    <t>Pokerio princesė (Molly's Game)</t>
  </si>
  <si>
    <t>Ostinas Pauersas: šnipas, kuris mane suviliojo
(Austin Powers: The Spy Who Shagged Me)</t>
  </si>
  <si>
    <t>Garsų pasaulio įrašai /
New Line Cinema</t>
  </si>
  <si>
    <t>Nova Lituania (Nova Lituania)</t>
  </si>
  <si>
    <t>Čiobreliai (M-films)</t>
  </si>
  <si>
    <t>Vėžliukai nindzės
(Teenage Mutant Ninja Turtles)</t>
  </si>
  <si>
    <t>Teris ir užburta Aušros karalystė (Here comes the Grump)</t>
  </si>
  <si>
    <t>Sukeisti Kalėdų seneliai 2. Pamirštos kalėdos (Santa Swap 2. Forgotten Christmas)</t>
  </si>
  <si>
    <t>Anna</t>
  </si>
  <si>
    <t>Iksmenai. Tamsusis Feniksas (X-Men: Dark Phoenix)</t>
  </si>
  <si>
    <t>Invazija
(The Invasion)</t>
  </si>
  <si>
    <t>Pikseliai (Pixels)</t>
  </si>
  <si>
    <t>Legenda (Legend)</t>
  </si>
  <si>
    <t>Kvailių auksas
(Fool's Gold)</t>
  </si>
  <si>
    <t>Magiškasis Maikas XXL (Magic Mike XXL)</t>
  </si>
  <si>
    <t>Devyni jardai
(The Whole Nine Yards)</t>
  </si>
  <si>
    <t>ACME Film /
Franchise Pictures</t>
  </si>
  <si>
    <t>Be šansų (Flarsky (Long Shot))</t>
  </si>
  <si>
    <t>Katės ir šunys
(Cats and Dogs)</t>
  </si>
  <si>
    <t>Našlaitė
(Orphan)</t>
  </si>
  <si>
    <t>Karantinas
(Quarantine)</t>
  </si>
  <si>
    <t>Gyvenama sala. Pirma dalis
(Обитаемый остров. Фильм 1 / Inhabited Island)</t>
  </si>
  <si>
    <t>ACME Film /
Karoprokat</t>
  </si>
  <si>
    <t>Patriotas
(The Patriot)</t>
  </si>
  <si>
    <t>Žmogus geležine kauke
(Man in the Iron Mask)</t>
  </si>
  <si>
    <t>Bitė Maja: Medaus žaidynės (Maya the Bee: The Honey Games)</t>
  </si>
  <si>
    <t>Peliukas Stiuartas Litlis
(Stuart Little)</t>
  </si>
  <si>
    <t xml:space="preserve">Monstrų biuras
(Monsters Inc.) </t>
  </si>
  <si>
    <t>Raudonbatė ir 7 Nykštukai (Red Shoes and the Seven Dwarfs)</t>
  </si>
  <si>
    <t>Praleistas skambutis
(One Missed Call)</t>
  </si>
  <si>
    <t>Išsiskyrimas
(The Break Up)</t>
  </si>
  <si>
    <t xml:space="preserve">Kapitonas Amerika: Žiemos karys 
(Captain America: The Winter Soldier) </t>
  </si>
  <si>
    <t>Noting Hilas
(Notting Hill)</t>
  </si>
  <si>
    <t>BDG filmai /
Polygram</t>
  </si>
  <si>
    <t>Suvokimas
(Knowing)</t>
  </si>
  <si>
    <t>5-oji Banga (5th Wave)</t>
  </si>
  <si>
    <t>Gyvulėlių kapinės (Pet Sematary)</t>
  </si>
  <si>
    <t>Šėtono vaikas II (Brahms: The Boy 2)</t>
  </si>
  <si>
    <t>Solo. Žvaigždžių karų istorija (Solo: A Star Wars Story)</t>
  </si>
  <si>
    <t>Absoliutus blogis: pabaiga (Resident Evil: Final Chapter)</t>
  </si>
  <si>
    <t>Žalioji širšė
(The Green Hornet)</t>
  </si>
  <si>
    <t>Šaltasis kalnas
(Cold Mountain)</t>
  </si>
  <si>
    <t>Socialinis tinklalapis
(The Social Network)</t>
  </si>
  <si>
    <t>Monstrų atostogos (Legend of Hallowaiian)</t>
  </si>
  <si>
    <t>12 vergovės metų
(12 Years a Slave)</t>
  </si>
  <si>
    <t>Vyrai juodais drabužiais 2
(Men in Black 2)</t>
  </si>
  <si>
    <t>Pamotė
(Stepmom)</t>
  </si>
  <si>
    <t>Rožinė pantera
(The Pink Panther)</t>
  </si>
  <si>
    <t>Velnio šviesa  (Devil's Light )</t>
  </si>
  <si>
    <t>Drilbitas
(Drillbit Taylor)</t>
  </si>
  <si>
    <t>Partneriai mirti
(War / Rogue)</t>
  </si>
  <si>
    <t>Avelės ir vilkai (Sheep and Wolves)</t>
  </si>
  <si>
    <t>Mes buvome kariai
(We Were Soldiers)</t>
  </si>
  <si>
    <t>Žana D'Ark
(Joan of Arc)</t>
  </si>
  <si>
    <t>Valkirija
(Valkyrie)</t>
  </si>
  <si>
    <t>Baltoji pūga
(Whiteout)</t>
  </si>
  <si>
    <t>AINBO (AINBO: Spirit of the Amazon)</t>
  </si>
  <si>
    <t>Ugnies žiedas: Sukilimas (Pacific Rim: Uprising)</t>
  </si>
  <si>
    <t>Čarlio angelai
(Charlie's Angels)</t>
  </si>
  <si>
    <t>Erdvėlaivio kariai
(Starship Troopers)</t>
  </si>
  <si>
    <t>Džekas Ryčeris: nesidairyk atgal (Jack Reacher: Never Go Back)</t>
  </si>
  <si>
    <t>Šeima
(The Family)</t>
  </si>
  <si>
    <t>Berniukas dryžuota pižama
(The Boy in the Stripped Pyjamas)</t>
  </si>
  <si>
    <t>Kaip atsikratyti boso 2 (Horrible Bosses 2)</t>
  </si>
  <si>
    <t>Trys žingsniai iki tavęs (Five Feet Apart)</t>
  </si>
  <si>
    <t>Ledas (Лёд)</t>
  </si>
  <si>
    <t>Antebellum: Išrinktoji (Antebellum)</t>
  </si>
  <si>
    <t>Asteriksas. Dievų žemė (Astérix – Le Domaine des Dieux)</t>
  </si>
  <si>
    <t>Brangenybių medžiotojai
(Monuments Men)</t>
  </si>
  <si>
    <t>Gatvės vaikis 
(Fighting)</t>
  </si>
  <si>
    <t>Egipto princas
(The Prince of Egypt)</t>
  </si>
  <si>
    <t xml:space="preserve">Teisė žudyti
(Righteous Kill) </t>
  </si>
  <si>
    <t>Skruzdėliukas (Ant-Man)</t>
  </si>
  <si>
    <t>Admirolas
(Адмиралъ / Admiral)</t>
  </si>
  <si>
    <t>Muškietininkai grįžta!
(Возвращение мушкетеров или Сокровища кардинала Мазарини)</t>
  </si>
  <si>
    <t>Baltoji iltis (White Fang)</t>
  </si>
  <si>
    <t>Parduotuvių maniakės išpažintis
(Confessions of Shopaholic)</t>
  </si>
  <si>
    <t>Įspėjantis pranešimas
(Minority Report)</t>
  </si>
  <si>
    <t>Mija ir baltasis liūtas (Mia and the White Lions)</t>
  </si>
  <si>
    <t>Bornas: sunaikinta tapatybė
(The Bourne Identity)</t>
  </si>
  <si>
    <t>Džiunglių būrys (Jungle Bunch (Les as de la Jungle))</t>
  </si>
  <si>
    <t xml:space="preserve">Raudonasis drakonas
(Red Dragon) </t>
  </si>
  <si>
    <t>Helovinas žudo (Halloween Kills)</t>
  </si>
  <si>
    <t>Bleiro ragana Woods (Blair Witch)</t>
  </si>
  <si>
    <t>Purpurinė kalva (Crimson Peak)</t>
  </si>
  <si>
    <t>Pagrobta princesė (Vykradena pryntsesa: Ruslan i Ludmila)</t>
  </si>
  <si>
    <t>Laiko mašina
(The Time Machine)</t>
  </si>
  <si>
    <t>Laumės vaikas
(The Changeling)</t>
  </si>
  <si>
    <t>Pasakiškai turtingi (Crazy Rich Asians)</t>
  </si>
  <si>
    <t>Žigolo
(Fading Gigolo)</t>
  </si>
  <si>
    <t>Rėja ir paskutinysis drakonas (Raya and the Last Dragon)</t>
  </si>
  <si>
    <t>Adrenalinas
(Crank)</t>
  </si>
  <si>
    <t>Gauruoti šnipai (Spycies)</t>
  </si>
  <si>
    <t>Aš Frankenšteinas
(I Frankenstein)</t>
  </si>
  <si>
    <t>Gyvenimas yra gražus
(La Vita bella / Life is Beautiful)</t>
  </si>
  <si>
    <t>Kartu ne savo noru
(Blended)</t>
  </si>
  <si>
    <t>Rytojus niekada nemiršta
(Tomorrow Never Dies)</t>
  </si>
  <si>
    <t>Rizikinga Erzinti Diedukus
(RED)</t>
  </si>
  <si>
    <t>Santa</t>
  </si>
  <si>
    <t>Pagauk, jei gali
(Catch Me If You Can)</t>
  </si>
  <si>
    <t>Tomas ir Džeris (Tom and Jerry)</t>
  </si>
  <si>
    <t>Machinatoriai (Masterminds)</t>
  </si>
  <si>
    <t>Nes ji yra moteris (On the Basis of Sex)</t>
  </si>
  <si>
    <t>Ženklai
(Signs)</t>
  </si>
  <si>
    <t>Po vienu stogu
(Life As We Know It)</t>
  </si>
  <si>
    <t>Grobuonys
(Predators)</t>
  </si>
  <si>
    <t>Labai rusiškas filmas 3D
(Самый лучший фильм 3-ДЭ / The Very Best Film in 3D)</t>
  </si>
  <si>
    <t>John Wick</t>
  </si>
  <si>
    <t>Taksi 3
(Taxi 3)</t>
  </si>
  <si>
    <t>Kapų plėšikė Lara Kroft: gyvybės lopšys
(Tomb Raider: Cradle of Life)</t>
  </si>
  <si>
    <t>Rožinė pantera 2
(The Pink Panther 2)</t>
  </si>
  <si>
    <t>Kaimas
(The Village)</t>
  </si>
  <si>
    <t>Kaimynai 2 (Neighbors 2)</t>
  </si>
  <si>
    <t>Princesė ir Drakonas (Princess in Wonderland (Princess and the Dragon))</t>
  </si>
  <si>
    <t>Quo Vadis?
(Quo Vadis?)</t>
  </si>
  <si>
    <t>Garsų pasaulio įrašai /
Chronos Films</t>
  </si>
  <si>
    <t>Auklės dienoraštis
(The Nanny Diaries)</t>
  </si>
  <si>
    <t>ACME Film /
The Weinstein Company</t>
  </si>
  <si>
    <t>Popieriniai miestai (Paper Towns)</t>
  </si>
  <si>
    <t>Norbitas
(Norbit)</t>
  </si>
  <si>
    <t>Po vandeniu  (Underwater)</t>
  </si>
  <si>
    <t>Sutemose</t>
  </si>
  <si>
    <t>Kinema</t>
  </si>
  <si>
    <t>Nimfomanė. 1 dalis
(Nymphomaniac Part I)</t>
  </si>
  <si>
    <t>Raitelis be galvos
(Sleepy Hollow)</t>
  </si>
  <si>
    <t>Pirmieji metai. Pasitikime protėvius!
(The Year One)</t>
  </si>
  <si>
    <t>Skruzdėliukas Z
(AntZ)</t>
  </si>
  <si>
    <t>Nematomas žmogus (The Invisible Man)</t>
  </si>
  <si>
    <t>Spaidervikų kronikos
(The Spiderwick Chronicles)</t>
  </si>
  <si>
    <t>Terminalas
(The Terminal)</t>
  </si>
  <si>
    <t>Robinas Hudas (Robin Hood (2018))</t>
  </si>
  <si>
    <t>Žara
(Жара / Heat)</t>
  </si>
  <si>
    <t>ACME Film /
Art Pictures Studio</t>
  </si>
  <si>
    <t>Kama Sutra
(Kama Sutra: A Tale of Love)</t>
  </si>
  <si>
    <t>Amfiteatro filmai /
Mirabai Films</t>
  </si>
  <si>
    <t>Partizanas (Partizanas)</t>
  </si>
  <si>
    <t>Cinema Ads</t>
  </si>
  <si>
    <t>Lenktynininkas
(Driven)</t>
  </si>
  <si>
    <t>Piktas vairuotojas
(Drive Angry)</t>
  </si>
  <si>
    <t>Penkiasdešimt juodų atspalvių (Fifty Shades of Black)</t>
  </si>
  <si>
    <t>Pats baisiausias filmas 2
(Scary Movie 2)</t>
  </si>
  <si>
    <t>Sniego mūšis (Snowtime!)</t>
  </si>
  <si>
    <t>Mr. Landsbergis. Sugriauti blogio imperiją (Mr. Landsbergis. Sugriauti blogio imperiją)</t>
  </si>
  <si>
    <t>Pražūtingas rūkas
(The Mist)</t>
  </si>
  <si>
    <t>Žaklina (Jackie)</t>
  </si>
  <si>
    <t>Meilė (Love)</t>
  </si>
  <si>
    <t>Aš lieknėju! (Я худею)</t>
  </si>
  <si>
    <t>Antrasis šansas (Second Act)</t>
  </si>
  <si>
    <t>Džo Bleko viešnagė
(Meet Joe Black)</t>
  </si>
  <si>
    <t>Pjūklas VI
(Saw VI)</t>
  </si>
  <si>
    <t>Saulės kultas (Midsommar)</t>
  </si>
  <si>
    <t>Dauntono Abatija (Downton Abbey)</t>
  </si>
  <si>
    <t>Ekvalaizeris (Equalizer)</t>
  </si>
  <si>
    <t>Vyriškas įniršis (Wrath of Man (Cash Truck))</t>
  </si>
  <si>
    <t>Svynis Todas: demoniškas Flyto gatvės kirpėjas
(Sweeney Todd: The Demon Barber of Fleet Street)</t>
  </si>
  <si>
    <t>Aukštuomenės klubas (Cafe Society)</t>
  </si>
  <si>
    <t>Svetimas prieš grobuonį
(Alien vs. Predator)</t>
  </si>
  <si>
    <t>Ūsuotasis ponas Mortdecai (Mortdecai)</t>
  </si>
  <si>
    <t>Žmogus be šešėlio
(Hollow Man)</t>
  </si>
  <si>
    <t>Mažylis mieste
(Babe: Pig in the City)</t>
  </si>
  <si>
    <t>Keliautojo laiku žmona
(The Time Traveler's Wife)</t>
  </si>
  <si>
    <t>Priešnuodis gyvenimui (A Cure For Wellness)</t>
  </si>
  <si>
    <t>Elzė iš Gilijos
(Elze's Life)</t>
  </si>
  <si>
    <t>Amfiteatro filmai /
Lietuvos kino studija</t>
  </si>
  <si>
    <t>Prestižas
(The Prestige)</t>
  </si>
  <si>
    <t>Vilniaus Getas
(Ghetto)</t>
  </si>
  <si>
    <t>Forum Cinemas /
Beta Cinema / Seansas</t>
  </si>
  <si>
    <t>Ekstremalus greitis
(Torque)</t>
  </si>
  <si>
    <t>Atsarginis planas
(Back Up Plan)</t>
  </si>
  <si>
    <t>Metro užgrobimas 123
(The Taking of Pelham 1 2 3)</t>
  </si>
  <si>
    <t>Žalgirio mūšis</t>
  </si>
  <si>
    <t>Artbox</t>
  </si>
  <si>
    <t>Slaptas keleivis (Commuter)</t>
  </si>
  <si>
    <t>Savas, svetimas, mylimas (Savas, svetimas, mylimas)</t>
  </si>
  <si>
    <t>Viengungis
(The Bachelor)</t>
  </si>
  <si>
    <t>Plona raudona linija
(The Thin Red Line)</t>
  </si>
  <si>
    <t>Vampyrai užkniso juodai
(Vampires Suck)</t>
  </si>
  <si>
    <t>Šėtono belaukiant
(Devil's Due)</t>
  </si>
  <si>
    <t>Jackass
(Jackass)</t>
  </si>
  <si>
    <t>Absoliutus blogis
(Resident Evil)</t>
  </si>
  <si>
    <t>Garsų pasaulio įrašai /
Constantin Films</t>
  </si>
  <si>
    <t>Spragtukas ir keturios karalystės (The Nutcracker and the Four Realms)</t>
  </si>
  <si>
    <t>Rokenrola
(RocknRolla)</t>
  </si>
  <si>
    <t>Mano didelės storos graikiškos vestuvės
(My Big Fat Greek Wedding)</t>
  </si>
  <si>
    <t>ACME Film /
Gold Circle Films</t>
  </si>
  <si>
    <t>Juodosios mišios (Black Mass)</t>
  </si>
  <si>
    <t>Septynios vakarienės (Семь ужинов)</t>
  </si>
  <si>
    <t>Prancūzijos kronikos iš Liberčio, Kanzaso vakaro saulės  (The French Dispatch of the Liberty, Kansas Evening Sun)</t>
  </si>
  <si>
    <t>Įkalinta pragare
(Drag Me to Hell)</t>
  </si>
  <si>
    <t>Nešventa (Unholy)</t>
  </si>
  <si>
    <t>Amitvylio siaubas: Pabudimas (Amityville: The Awakening)</t>
  </si>
  <si>
    <t>Juodasis žaibas
(Black Lightning)</t>
  </si>
  <si>
    <t>Ašmenys
(Blade)</t>
  </si>
  <si>
    <t>Meilė per atstumą
(Going the Distance)</t>
  </si>
  <si>
    <t>Šuo (Dog)</t>
  </si>
  <si>
    <t>Juodojo ežero paslaptis
(Lake Placid)</t>
  </si>
  <si>
    <t>ACME Film /
Studio Canal</t>
  </si>
  <si>
    <t>Monstrų šeimynėlė 2 (Happy Family 2)</t>
  </si>
  <si>
    <t>Nepažabojama dvasia (Spirit Untamed)</t>
  </si>
  <si>
    <t>X failai: kova dėl ateities
(X Files: Fight the Future)</t>
  </si>
  <si>
    <t>Seksui ne! (Blockers)</t>
  </si>
  <si>
    <t>Kaip pavogti nuotaką
(Made of Honor)</t>
  </si>
  <si>
    <t>X Failai: Noriu tikėti
(X-Files: I Want to Believe)</t>
  </si>
  <si>
    <t>Šimtas kelių iki grabo lentos
(A Million Ways to Die in the West)</t>
  </si>
  <si>
    <t>Nuostabi epocha (La Belle Epoque)</t>
  </si>
  <si>
    <t>Meilė Niujorke 3: žmonos atostogose
(Любовь в большом городе 3 / Love in Big City 3)</t>
  </si>
  <si>
    <t>Išmokyk mane mylėti (Fathers and Daughters)</t>
  </si>
  <si>
    <t>Bunkerio žaidimas  (The Bunker game)</t>
  </si>
  <si>
    <t>Griuvėsiai
(The Ruins)</t>
  </si>
  <si>
    <t>Rezerviniai farai
(The Other Guys)</t>
  </si>
  <si>
    <t>Spurguliai (Extinct)</t>
  </si>
  <si>
    <t>Pasaulio prekybos centras
(World Trade Center)</t>
  </si>
  <si>
    <t>Skambutis
(The Ring)</t>
  </si>
  <si>
    <t>Atostogos griežtu režimu
(Kanikuly strogogo rezyma)</t>
  </si>
  <si>
    <t>Babelis
(Babel)</t>
  </si>
  <si>
    <t>Apgaulinga ramybė (Serenity)</t>
  </si>
  <si>
    <t>Vedlys
(The Pathfinder)</t>
  </si>
  <si>
    <t>Kubo ir stebuklingas kardas (Kubo and the Two Strings)</t>
  </si>
  <si>
    <t>Didžiosios motušės namai
(Big Momma's House)</t>
  </si>
  <si>
    <t>Man per brangu...
(Hors de Prix / Priceless)</t>
  </si>
  <si>
    <t>ACME Film /
Samuel Goldwyn Films</t>
  </si>
  <si>
    <t>Brolis lokys
(Brother Bear)</t>
  </si>
  <si>
    <t>Mes Dainuosim (We will Sing)</t>
  </si>
  <si>
    <t>Roninas
(Ronin)</t>
  </si>
  <si>
    <t>Įsimylėti per dvi savaites
(Two Weeks Notice)</t>
  </si>
  <si>
    <t>Namas prie ežero
(The Lake House)</t>
  </si>
  <si>
    <t>Mergišius
(Spread)</t>
  </si>
  <si>
    <t>Idealus vyras ((НЕ)идеальный мужчина)</t>
  </si>
  <si>
    <t>Naktis muziejuje. Kapo paslaptis (Night At The Museum: Secret of The Tomb)</t>
  </si>
  <si>
    <t>Misija: Marsas
(Mision to Mars)</t>
  </si>
  <si>
    <t>Piko valanda
(Rush Hour)</t>
  </si>
  <si>
    <t>Be abejo, turbūt
(Definitely, Maybe)</t>
  </si>
  <si>
    <t>Tamsusis bokštas (Dark Tower)</t>
  </si>
  <si>
    <t>Seni Lapinai (Going in style)</t>
  </si>
  <si>
    <t>Šeštoji diena
(The 6th Day)</t>
  </si>
  <si>
    <t>Tėtukas namie 2 (Daddys home 2)</t>
  </si>
  <si>
    <t>Geri metai
(A Good Year)</t>
  </si>
  <si>
    <t>Mergišiaus praeities vaiduokliai
(The Ghosts of Girlfriends Past)</t>
  </si>
  <si>
    <t xml:space="preserve">Evita
(Evita) </t>
  </si>
  <si>
    <t>Šėtono vaikas (Boy)</t>
  </si>
  <si>
    <t>U2 3D</t>
  </si>
  <si>
    <t>Pabrolių nuoma (Wedding Ringer)</t>
  </si>
  <si>
    <t>Kryžkelė
(Crossroads)</t>
  </si>
  <si>
    <t>Kiti
(The Others)</t>
  </si>
  <si>
    <t>Tegyvuoja meilė
(Love Actually)</t>
  </si>
  <si>
    <t>Į mėnulį (Moonbound)</t>
  </si>
  <si>
    <t>Mylėti(s) smagu
(Something's Gotta Give)</t>
  </si>
  <si>
    <t>Broliai Grimai
(The Brothers Grimm)</t>
  </si>
  <si>
    <t>Drugelis (Papillon)</t>
  </si>
  <si>
    <t>Šešios dienos, septynios naktys
(Six Days Seven Nights)</t>
  </si>
  <si>
    <t>Trys riešutėliai pelenei  (Three Wishes for Cinderella)</t>
  </si>
  <si>
    <t>Su meile, Rouzė (Love, Rosie)</t>
  </si>
  <si>
    <t>Lobis (Lobis)</t>
  </si>
  <si>
    <t>Nužudyti Bilą. 2 dalis
(Kill Bill: Vol. 2)</t>
  </si>
  <si>
    <t>Džoja (Joy)</t>
  </si>
  <si>
    <t>Visi pasaulio pinigai (All the Money in the World)</t>
  </si>
  <si>
    <t>Viskas ore!
(Up in the Air)</t>
  </si>
  <si>
    <t>Operacija: Baltosios pupytės
(White Chicks)</t>
  </si>
  <si>
    <t>Visko teorija (The Theory of Everything)</t>
  </si>
  <si>
    <t>Komandoras: tolimoji pasaulio pusė
(Master and Commander: The Far Side of the World)</t>
  </si>
  <si>
    <t>Invazija (Attraction 2 (Invasion))</t>
  </si>
  <si>
    <t>Kvadratas (Rutan)</t>
  </si>
  <si>
    <t>Kino Aljansas</t>
  </si>
  <si>
    <t>Vampyrai
(Vampires)</t>
  </si>
  <si>
    <t>(Ne)Tikros prancūziškos vestuvės (Qu’est-ce qu’on a fait au Bon Dieu?)</t>
  </si>
  <si>
    <t>Švyturys tarp dviejų vandenynų (Light Between Oceans)</t>
  </si>
  <si>
    <t>Monoklis</t>
  </si>
  <si>
    <t>Mano super buvusioji
(My Super Ex-Girlfriend)</t>
  </si>
  <si>
    <t>Nužudyti Bilą
(Kill Bill)</t>
  </si>
  <si>
    <t>Nevaldoma grėsmė
(Unstoppable)</t>
  </si>
  <si>
    <t>Trys karaliai
(Three Kings)</t>
  </si>
  <si>
    <t>AXX - Grožis ir geismas</t>
  </si>
  <si>
    <t>Geras kadras</t>
  </si>
  <si>
    <t>Pragaro vaikis: Aukso armija
(Hellboy II: The Golden Army)</t>
  </si>
  <si>
    <t>Kietas tėtušis
(Big Daddy)</t>
  </si>
  <si>
    <t>Penktasis elementas
(The Fifth Element)</t>
  </si>
  <si>
    <t>Amfiteatro filmai /
Gaumont</t>
  </si>
  <si>
    <t>Ne (Nope)</t>
  </si>
  <si>
    <t>Naktinė pamaina (Ночная смена)</t>
  </si>
  <si>
    <t>Kraujo kvietimas (Invitation)</t>
  </si>
  <si>
    <t>Banditai
(Bandits)</t>
  </si>
  <si>
    <t>Drakonų karai
(Dragon Wars)</t>
  </si>
  <si>
    <t>Vakaro pasakojimai
(Bedtime Stories)</t>
  </si>
  <si>
    <t>Edith Piaf. Rožinis gyvenimas
(La Vie en Rose / La Mome)</t>
  </si>
  <si>
    <t>ACME Film /
TF1 International</t>
  </si>
  <si>
    <t>Ozo legendos:Sugrįžimas į Smaragdo miestą
(Legends of Oz: Dorothy's Return)</t>
  </si>
  <si>
    <t>Besivaikantys mirtį (Flatliners)</t>
  </si>
  <si>
    <t>100 merginų
(100 Girls)</t>
  </si>
  <si>
    <t>Bombos filmai /
Dream Entertainment Inc.</t>
  </si>
  <si>
    <t>Pirmoji eskadrilė
(Flyboys)</t>
  </si>
  <si>
    <t>ACME Film /
Electric Entertainment</t>
  </si>
  <si>
    <t>Celė
(The Cell)</t>
  </si>
  <si>
    <t>Mėlyna kaip apelsinas žemė (The Earth is Blue as an Orange)</t>
  </si>
  <si>
    <t>Siela (Soul)</t>
  </si>
  <si>
    <t>Mirties įrodymas
(Death Proof)</t>
  </si>
  <si>
    <t>ACME Film /
West</t>
  </si>
  <si>
    <t>Neištikimoji
(Unfaithful)</t>
  </si>
  <si>
    <t>Ex Machina (Ex Machina)</t>
  </si>
  <si>
    <t>Virtuvė 2. Finalas (Kuxnia 2. Posledniaja bitva)</t>
  </si>
  <si>
    <t>SICARIO: Narkotikų karas (Sicario)</t>
  </si>
  <si>
    <t>Vorai
(Eight Legged Freaks)</t>
  </si>
  <si>
    <t>Merė Popins grįžta (Mary Poppins Returns)</t>
  </si>
  <si>
    <t>Aš esu Leonardo (I, Leonardo)</t>
  </si>
  <si>
    <t>Tryliktasis karys
(The 13th Warrior)</t>
  </si>
  <si>
    <t>Kambarys 203 (Room 203)</t>
  </si>
  <si>
    <t>Miestas
(The Town)</t>
  </si>
  <si>
    <t>Elijaus knyga
(Book of Eli)</t>
  </si>
  <si>
    <t>Išvalymas: rinkimų metai (Purge: Election Year)</t>
  </si>
  <si>
    <t>Likimo ekspertai
(The Adjustement Bureau)</t>
  </si>
  <si>
    <t>Dviveidis
(Face/Off)</t>
  </si>
  <si>
    <t>Spragtukas 3D
(The Nutcracker)</t>
  </si>
  <si>
    <t>Dar vakar (Yesterday)</t>
  </si>
  <si>
    <t>Rusiški svingeriai  (Swingers)</t>
  </si>
  <si>
    <t>Džiunglių kruizas (Jungle Cruise)</t>
  </si>
  <si>
    <t>Vaikų žaidimai (Childs Play)</t>
  </si>
  <si>
    <t>Baimės kaina
(Sum of All Fears)</t>
  </si>
  <si>
    <t>Nuodėmių miestas 2
(Sin City: A Dame to Kill For)</t>
  </si>
  <si>
    <t>Naktinis pasimatymas
(Date Night)</t>
  </si>
  <si>
    <t>Iksmenai: Pradžia. Ernis 
(X-Men Origins: Wolverine)</t>
  </si>
  <si>
    <t>Kirtis dešine (Southpaw)</t>
  </si>
  <si>
    <t>Legenda apie Zoro
(The Legend of Zorro)</t>
  </si>
  <si>
    <t>Prisimink mane
(Remember Me)</t>
  </si>
  <si>
    <t>Ponas Tadas
(Pan Tadeusz / Pan Tadeusz: The Last Foray in Lithuania)</t>
  </si>
  <si>
    <t>Bombos filmai /
Heritage</t>
  </si>
  <si>
    <t>Drakono lizdas (Dragon Nest: Warrior's Dawn)</t>
  </si>
  <si>
    <t>Šv. Agota (St. Agatha)</t>
  </si>
  <si>
    <t>40-ties ir vis dar skaistus
(The 40 Year Old Virgin)</t>
  </si>
  <si>
    <t>PLAYMOBIL filmas (Playmobil: The Movie)</t>
  </si>
  <si>
    <t>Iksmenai: žūtbūtinis mūšis
(X-Men: The Last Stand)</t>
  </si>
  <si>
    <t>Mulan (Mulan)</t>
  </si>
  <si>
    <t>Caro tarnas
(Слуга Государев / The Sovereign's Servant)</t>
  </si>
  <si>
    <t>ACME Film /
Beta Film TV</t>
  </si>
  <si>
    <t>Praeities šešėliai
(What Lies Beneath)</t>
  </si>
  <si>
    <t>Majamio policija
(Miami Vice)</t>
  </si>
  <si>
    <t>1612
(1612)</t>
  </si>
  <si>
    <t>Šimto žingsnių kelionė
(The Hundred Foot Journey)</t>
  </si>
  <si>
    <t>Sicario 2: Kartelių karai (Sicario: Day Of The Soldado)</t>
  </si>
  <si>
    <t>Asteriksas ir Obeliksas 2: misija Kleopatra 
(Asterix &amp; Obelix: Mission Cleopatre / Asterix and Obelix Meet Cleopatra)</t>
  </si>
  <si>
    <t>14,99 eurų
(99 francs)</t>
  </si>
  <si>
    <t>ACME Film /
Pathe International</t>
  </si>
  <si>
    <t>Aš - robotas
(I, Robot)</t>
  </si>
  <si>
    <t>Aš, tu ir Diupri
(You, Me and Dupree)</t>
  </si>
  <si>
    <t>Bitė Maja. Auksinis kiaušinis (Maya the Bee 3: The Golden Orb)</t>
  </si>
  <si>
    <t xml:space="preserve">Įbroliai
(Step Brothers) </t>
  </si>
  <si>
    <t>Džesis ir Petas (Postman Pat: The Movie)</t>
  </si>
  <si>
    <t>Piranijos 3D
(Piranha 3D)</t>
  </si>
  <si>
    <t>Daktaras Dolitlis 2
(Dr. Dolittle 2)</t>
  </si>
  <si>
    <t>Mažasis vampyras (Little Vampire)</t>
  </si>
  <si>
    <t>Rifo pasaka 2
(Reef 2: High Tide)</t>
  </si>
  <si>
    <t>Izaokas (Izaokas)</t>
  </si>
  <si>
    <t>Nepalaužiamasis
(Unbreakable)</t>
  </si>
  <si>
    <t>Rytojaus žemė (Tomorrowland)</t>
  </si>
  <si>
    <t>Tolyn į tamsą. Žvaigždžių kelias (3D)
(Star Trek XII. Into Darkness)</t>
  </si>
  <si>
    <t>Koletė (Colette)</t>
  </si>
  <si>
    <t>Nesunaikinami 3
(The Expendables 3)</t>
  </si>
  <si>
    <t>Kovos klubas
(Fight Club)</t>
  </si>
  <si>
    <t>Trys stendai prie Ebingo, Misūryje (Three Billboards Outside Ebbing, Missouri)</t>
  </si>
  <si>
    <t>Luisas ir ateiviai (Luis &amp; the Aliens)</t>
  </si>
  <si>
    <t>Šnipų vaikučiai 3: žaidimo pabaiga
(Spy Kids 3-D: Game Over)</t>
  </si>
  <si>
    <t>Kaip atsikratyti vaikinu per 10 dienų
(How to Lose a Guy in 10 Days)</t>
  </si>
  <si>
    <t>Anakonda 2: kruvinosios orchidėjos beieškant
(Anacondas: The Hunt for the Blood Orchid)</t>
  </si>
  <si>
    <t>Atominė blondinė (Coldest City (Atomic Blonde))</t>
  </si>
  <si>
    <t>Ir čia priėjo Poli
(Along came Polly)</t>
  </si>
  <si>
    <t>Vilkolakis
(The Wolfman)</t>
  </si>
  <si>
    <t>Poltergeistas (Poltergeist)</t>
  </si>
  <si>
    <t>Melagi, melagi
(Liar, Liar)</t>
  </si>
  <si>
    <t>Riterio žvaigždė
(Knight's Tale)</t>
  </si>
  <si>
    <t>Pats baisiausias Deilo ir Takerio filmas
(Dale and Tucker vs. Evil)</t>
  </si>
  <si>
    <t>Čapis (Chappie)</t>
  </si>
  <si>
    <t>Saulės nualinti: pasipriešinimas
(Утомленные солнцем: Предстояние / Burnt By The Sun 2: Exodus)</t>
  </si>
  <si>
    <t>Lūžis
(Fracture)</t>
  </si>
  <si>
    <t>Piko valanda 2
(Rush Hour 2)</t>
  </si>
  <si>
    <t>Klara ir stebuklingasis drakonas (Clara)</t>
  </si>
  <si>
    <t>Nebrendylos
(Grown Ups)</t>
  </si>
  <si>
    <t>Drąsusis Mozlis (Mosley)</t>
  </si>
  <si>
    <t>Šokėja tamsoje
(Dancer in the Dark)</t>
  </si>
  <si>
    <t>Amfiteatro filmai /
Trust Film Sales</t>
  </si>
  <si>
    <t>Milijonas šventinių lempučių
(Deck the Halls)</t>
  </si>
  <si>
    <t>Hičas - meilės specialistas
(Hitch)</t>
  </si>
  <si>
    <t>Sek paskui mane (Follow me)</t>
  </si>
  <si>
    <t>Paieška (Searching)</t>
  </si>
  <si>
    <t>Puikybė ir prietarai
(Pride and Prejudice)</t>
  </si>
  <si>
    <t>Košmaras Guobų gatvėje
(A Nightmare on Elm Street)</t>
  </si>
  <si>
    <t>Aplink pasaulį per 80 dienų (Around The World in 80 days)</t>
  </si>
  <si>
    <t>Pašėlę vyrukai 2
(Bad Boys 2)</t>
  </si>
  <si>
    <t>Didžioji skruzdėlyčių karalystė 2 (Minuscule Mandibles from far away (Minuscule 2))</t>
  </si>
  <si>
    <t>Mirtinos žaizdos
(Exit Wounds)</t>
  </si>
  <si>
    <t>Piktybinis (Malignant )</t>
  </si>
  <si>
    <t>Meilė Niujorke 
(Любовь в большом городе / Love in Big City)</t>
  </si>
  <si>
    <t>Ašmenys: trejybė
(Blade: Trinity)</t>
  </si>
  <si>
    <t>xXx: Ksanderio Keidžo sugrįžimas (xXx: Return of Xander Cage)</t>
  </si>
  <si>
    <t>Mano mielas monstras (My Sweet Monster)</t>
  </si>
  <si>
    <t>Karo dievas
(Lord of War)</t>
  </si>
  <si>
    <t>Trys tūkstančiai metų troškimų  (Three Thousand Years of Longing)</t>
  </si>
  <si>
    <t>Esminis instinktas 2
(Basic Instinct 2)</t>
  </si>
  <si>
    <t>Šok su manimi
(Dance with Me)</t>
  </si>
  <si>
    <t>Žvaigždžių kelias į begalybę (Star Trek Beyond)</t>
  </si>
  <si>
    <t>Peliukas Stiuartas Litlis 2
(Stuart Little 2)</t>
  </si>
  <si>
    <t>Kalifornijos svajos (La La Land)</t>
  </si>
  <si>
    <t>Ledlaužis (Ledokol)</t>
  </si>
  <si>
    <t>Sachara
(Sahara)</t>
  </si>
  <si>
    <t>ACME Film /
Crusader</t>
  </si>
  <si>
    <t>Kerštas
(Collateral Damage)</t>
  </si>
  <si>
    <t>Mirties diena 2 (Happy Death Day 2U)</t>
  </si>
  <si>
    <t>Zoologijos sodo prižiūrėtojo žmona (Zookeeper's wife)</t>
  </si>
  <si>
    <t>Meškio Tedžio Kalėdos  (Teddy’s Christmas)</t>
  </si>
  <si>
    <t>Nepakenčiamas žiaurumas
(Intolerable Cruelty)</t>
  </si>
  <si>
    <t>Garsų pasaulio įrašai /
Universal Pictures</t>
  </si>
  <si>
    <t>Dogvilis
(Dogville)</t>
  </si>
  <si>
    <t>Artdo biuras / Kino premjera /
Kitoks kinas / Trust Film Sales</t>
  </si>
  <si>
    <t>Karalystė
(The Kingdom)</t>
  </si>
  <si>
    <t>Ups! Nuotykiai tęsiasi (Ooops! The adventure continues)</t>
  </si>
  <si>
    <t>Robotas policininkas
(Robocop)</t>
  </si>
  <si>
    <t>Nerealieji
(The Incredibles)</t>
  </si>
  <si>
    <t>Trumeno šou
(The Truman Show)</t>
  </si>
  <si>
    <t>Vabaliukų istorijos (Tall Tales)</t>
  </si>
  <si>
    <t>Iš vabalų gyvenimo
(A Bug's Life)</t>
  </si>
  <si>
    <t>Amerikiečių snaiperis (American Sniper)</t>
  </si>
  <si>
    <t>Doom
(Doom)</t>
  </si>
  <si>
    <t>Sniego senis (Snowman)</t>
  </si>
  <si>
    <t>Sangailės vasara</t>
  </si>
  <si>
    <t>Blogiausias žmogus pasaulyje (Verdens verste menneske)</t>
  </si>
  <si>
    <t>40 dienų ir 40 naktų
(40 Days and 40 Nights)</t>
  </si>
  <si>
    <t>Kartą Romoje
(When in Rome)</t>
  </si>
  <si>
    <t>Nerimo dienos
(Revolutionary Road)</t>
  </si>
  <si>
    <t>Pianistas
(Le Pianiste / The Pianist)</t>
  </si>
  <si>
    <t>Demonų miškas (Forest)</t>
  </si>
  <si>
    <t>Nuodėmių miestas
(Sin City)</t>
  </si>
  <si>
    <t>ACME Film /
Dimension</t>
  </si>
  <si>
    <t>Narkotikų kelias
(Traffic)</t>
  </si>
  <si>
    <t>Ben-Huras (Ben-Hur)</t>
  </si>
  <si>
    <t>Skandalas (Untitled Charles Randolph Project (Bombshell))</t>
  </si>
  <si>
    <t>Didžiosios motušės namai: obuolys nuo obels...
(Big Mommas: Like Father, Like Son)</t>
  </si>
  <si>
    <t>Valdžia (Vice)</t>
  </si>
  <si>
    <t>Valstybės priešas
(Enemy of the State)</t>
  </si>
  <si>
    <t>Saliut-7 (Salyut-7)</t>
  </si>
  <si>
    <t>Be stabdžių (Trainwreck)</t>
  </si>
  <si>
    <t>Vaizduotės žaidimas (Imitation Game)</t>
  </si>
  <si>
    <t>Stebėtojų lyga
(Watchmen)</t>
  </si>
  <si>
    <t>Horizontas
(Skyline)</t>
  </si>
  <si>
    <t xml:space="preserve">Juros periodo parkas 2: dingęs pasaulis
(The Lost World: Jurassic Park) </t>
  </si>
  <si>
    <t>Lolita
(Lolita)</t>
  </si>
  <si>
    <t>Amfiteatro filmai /
Pathe International</t>
  </si>
  <si>
    <t>Keliamieji metai
(Leap Year)</t>
  </si>
  <si>
    <t>Kaubojus iš Šanchajaus
(Shanghai Noon)</t>
  </si>
  <si>
    <t>Prarastasis miestas Z (Lost City of Z)</t>
  </si>
  <si>
    <t>Fiksikai (Fiksiki)</t>
  </si>
  <si>
    <t>Šaunioji septyniukė (Magnificent Seven)</t>
  </si>
  <si>
    <t>Bleiro ragana 2: šešėlių knyga
(Blair Witch 2: The Book of Shadows)</t>
  </si>
  <si>
    <t>Žalioji mylia
(The Green Mile)</t>
  </si>
  <si>
    <t>Pranaši pozicija
(Vantage Point)</t>
  </si>
  <si>
    <t>Ištekėti per naktį (Odnoklasnici)</t>
  </si>
  <si>
    <t>Zombių žemė: Kontrolinis šūvis (Zombieland 2)</t>
  </si>
  <si>
    <t>Sugundytas
(Derailed)</t>
  </si>
  <si>
    <t>Bornas: absoliutus pranašumas
(The Bourne Supremacy)</t>
  </si>
  <si>
    <t>Eilinis Džo. Kobros prisikėlimas
(G.I. Joe: Rise of Cobra)</t>
  </si>
  <si>
    <t>A komanda
(A-Team)</t>
  </si>
  <si>
    <t>Romeo turi mirti
(Romeo Must Die)</t>
  </si>
  <si>
    <t>Šalti apkabinimai
(Los abrazos rotos / Broken Embraces)</t>
  </si>
  <si>
    <t>Prieš parskrendant į žemę
(Before Flying Back to Earth)</t>
  </si>
  <si>
    <t>Nominum</t>
  </si>
  <si>
    <t>Mafija (Mafia)</t>
  </si>
  <si>
    <t>Ne anyta, o monstras
(Monster in Law)</t>
  </si>
  <si>
    <t>10 - oji Klovefyldo gatvė  (10 Cloverfield Lane)</t>
  </si>
  <si>
    <t>Laukiniai nuotykiai
(The Wild)</t>
  </si>
  <si>
    <t>Vaikinas iš gretimo namo (The Boy Next Door)</t>
  </si>
  <si>
    <t>Vatikano įrašai (Vatican tapes)</t>
  </si>
  <si>
    <t>Virusas
(Virus)</t>
  </si>
  <si>
    <t>ACME Film /
Mutual Film Company</t>
  </si>
  <si>
    <t>Traukinių žymėjimas
(Trainspotting)</t>
  </si>
  <si>
    <t>Bombos filmai /
Film Four</t>
  </si>
  <si>
    <t>Aplink pasaulį per 80 dienų
(Around the World in 80 Days)</t>
  </si>
  <si>
    <t>ACME Film /
Walden Media</t>
  </si>
  <si>
    <t>Šokis svajonės ritmu (High Strung)</t>
  </si>
  <si>
    <t>Namo su laikrodžiais paslaptis (House with a Clock in its Walls)</t>
  </si>
  <si>
    <t>Grėsmingas II (Sinister 2)</t>
  </si>
  <si>
    <t>Pano labirintai
(El Laberinto del Fauno / Pan's Labyrinth)</t>
  </si>
  <si>
    <t>ACME Film /
Wild Bunch</t>
  </si>
  <si>
    <t>Slaptoji komanda (Metegol)</t>
  </si>
  <si>
    <t>Operacija "O2" (Operacija "O2")</t>
  </si>
  <si>
    <t>Gnomai sugrįžta (The Elfkin)</t>
  </si>
  <si>
    <t>Beldžiant į dangaus vartus
(Knockin' On Heaven's Door)</t>
  </si>
  <si>
    <t>Amfiteatro filmai /
Cinepool</t>
  </si>
  <si>
    <t>Poniutė kaime 
(New in Town)</t>
  </si>
  <si>
    <t>Kuprotas kalnas
(Brokeback Mountain)</t>
  </si>
  <si>
    <t>Nepasotinamas alkis  (Antlers)</t>
  </si>
  <si>
    <t>Kokainas
(Blow)</t>
  </si>
  <si>
    <t>Kartuvės (The Gallows)</t>
  </si>
  <si>
    <t>Vartai į anapus (Down a Dark Hall)</t>
  </si>
  <si>
    <t>Tamsiausios galios (Darkest Minds)</t>
  </si>
  <si>
    <t>Vagišiai
(Snatch)</t>
  </si>
  <si>
    <t>Gotika
(Gothika)</t>
  </si>
  <si>
    <t>Slėpynės
(Hide and Seek)</t>
  </si>
  <si>
    <t>Koatis - džiunglių drąsuolis (Koati)</t>
  </si>
  <si>
    <t>Nakties įstatymai (Live by night)</t>
  </si>
  <si>
    <t>Troliai Mumiai Rivjeroje (Moomins on the Riviera)</t>
  </si>
  <si>
    <t>Mano vilkas (Mystere)</t>
  </si>
  <si>
    <t>Nakvynės namai. Antra dalis
(Hostel: Part II)</t>
  </si>
  <si>
    <t>ACME Film /
International Production Company</t>
  </si>
  <si>
    <t>Ateik pažaisti (Come Play (Larry))</t>
  </si>
  <si>
    <t>Liepsnojantis horizontas (Deepwater horizon)</t>
  </si>
  <si>
    <t>Danų mergina (The danish girl)</t>
  </si>
  <si>
    <t>Forum Cinemas / Universal Pictures International</t>
  </si>
  <si>
    <t>Amsterdamas (Amsterdam)</t>
  </si>
  <si>
    <t>Sensacija (Spotlight)</t>
  </si>
  <si>
    <t>Frida
(Frida)</t>
  </si>
  <si>
    <t>Loganų sėkmė (Logans lucky)</t>
  </si>
  <si>
    <t>Artimos šviesos
(Low Lights)</t>
  </si>
  <si>
    <t>ACME Film /
Tremora</t>
  </si>
  <si>
    <t>Kieti bičai (Nice Guys)</t>
  </si>
  <si>
    <t>Nenugalėta širdis
(A Mighty Heart)</t>
  </si>
  <si>
    <t>Elžbieta
(Elizabeth)</t>
  </si>
  <si>
    <t>Koralaina ir slaptas pasaulis 3D
(Coraline 3D)</t>
  </si>
  <si>
    <t>Sklinda gandai
(Rumour Has It)</t>
  </si>
  <si>
    <t>Pasikalbėk su ja
(Hable con ella / Talk to Her)</t>
  </si>
  <si>
    <t>Nakvynės namai
(Hostel)</t>
  </si>
  <si>
    <t>Forum Cinemas /
Forum Cinemas Home Entertainment</t>
  </si>
  <si>
    <t>Sukti reikaliukai
(Duplicity)</t>
  </si>
  <si>
    <t>Kapitonas Kardadantis ir stebuklingas deimantas (Captain Sabertooth and the Magic Diamond)</t>
  </si>
  <si>
    <t>Auksas (Gold)</t>
  </si>
  <si>
    <t>Medžiotojas ir ledo karalienė  (The Huntsman: Winter's War)</t>
  </si>
  <si>
    <t>Gamtos jėgos
(Forces of Nature)</t>
  </si>
  <si>
    <t>Viščiukų maištas
(Chicken Run)</t>
  </si>
  <si>
    <t>Visi keliai veda į Romą (All Roads Lead To Rome)</t>
  </si>
  <si>
    <t>Olis ir piratų lobis
(Dive Olly Dive and the Pirate Treasure)</t>
  </si>
  <si>
    <t>Muzika ir žodžiai
(Music and Lyrics)</t>
  </si>
  <si>
    <t>Piligrimai (Piligrimai)</t>
  </si>
  <si>
    <t>Audros sūkuryje
(Into the Storm)</t>
  </si>
  <si>
    <t>Jackass 2
(Jackass Number Two)</t>
  </si>
  <si>
    <t>Fanfanas Tulpė
(Fanfan la Tulipe)</t>
  </si>
  <si>
    <t>Elžbieta: aukso amžius
(Elizabeth: The Golden Age)</t>
  </si>
  <si>
    <t>Trys didvyriai ir Jūrų caras (Tri bogatyrya i Morskoy tsar)</t>
  </si>
  <si>
    <t>Angelo apgultis (Angel Has Fallen)</t>
  </si>
  <si>
    <t>Aštuonios moterys
(8 Femmes / 8 Womens)</t>
  </si>
  <si>
    <t>Lemtinga pagunda (The Beguiled)</t>
  </si>
  <si>
    <t>Sugrįžimas
(Volver / To Return)</t>
  </si>
  <si>
    <t>Sala
(The Island)</t>
  </si>
  <si>
    <t>Traukinių žymėjimas 2 (T2 Trainspotting)</t>
  </si>
  <si>
    <t>Nevykėlių mokykla
(School for Scoundrels)</t>
  </si>
  <si>
    <t>Mano vaivorų naktys
(My Blueberry Nights)</t>
  </si>
  <si>
    <t>Vertėja
(The Interpreter)</t>
  </si>
  <si>
    <t>Pjūklas 2
(Saw 2)</t>
  </si>
  <si>
    <t>Sukeisti Kalėdų seneliai (Santa Swap)</t>
  </si>
  <si>
    <t>Šunų viešbutis
(Hotel For Dogs)</t>
  </si>
  <si>
    <t>Ieškantys laimės
The Pursuit of Happyness)</t>
  </si>
  <si>
    <t>Ilgai ir laimingai. Pelenės istorija
(Ever After)</t>
  </si>
  <si>
    <t>Sesutės (Sisters)</t>
  </si>
  <si>
    <t>Vyras už pinigus
(Deuce Bigalow: Male Gigolo)</t>
  </si>
  <si>
    <t>Asteriksas: Stebuklingojo gėrimo paslaptis (Asterix  - The Secret of the Magic Potion)</t>
  </si>
  <si>
    <t>Stounhersto beprotnamis (Stonehearst Asylum)</t>
  </si>
  <si>
    <t>Milžinas Halkas
(The Hulk)</t>
  </si>
  <si>
    <t>Aušros kariai
(Daybreakers)</t>
  </si>
  <si>
    <t>Kaip patenkinti moterį (How To Please A Woman)</t>
  </si>
  <si>
    <t>Tylioji kalva
(Silent Hill)</t>
  </si>
  <si>
    <t>Valandos
(The Hours)</t>
  </si>
  <si>
    <t>Viskas normaliai!
(Everybody's Fine)</t>
  </si>
  <si>
    <t>United 93
(United 93)</t>
  </si>
  <si>
    <t>Helovinas baigiasi (Halloween Ends)</t>
  </si>
  <si>
    <t>Džesabelė: dvasios prakeiksmas (Jessabelle)</t>
  </si>
  <si>
    <t>12 stipriausių (Horse Soldiers (12 strong))</t>
  </si>
  <si>
    <t>Sąžiningas vagišius  (Honest Thief)</t>
  </si>
  <si>
    <t>Išeities kodas
(Source Code)</t>
  </si>
  <si>
    <t>Palm Springs  (Palm Springs)</t>
  </si>
  <si>
    <t>Viešnagė (The Visit)</t>
  </si>
  <si>
    <t>Brangusis Džonai
(Dear John)</t>
  </si>
  <si>
    <t>Pasmerktasis (Непрощенный)</t>
  </si>
  <si>
    <t>Vis tiek nebūsiu tavo
(I Could Never Be Your Woman)</t>
  </si>
  <si>
    <t>Karas su seneliu  (War With Grandpa)</t>
  </si>
  <si>
    <t>Siuntėjas (The Giver)</t>
  </si>
  <si>
    <t>Užversti bobutę
(The Ladykillers)</t>
  </si>
  <si>
    <t>Patruliai (Chips)</t>
  </si>
  <si>
    <t>Šėtoniškas sandėris 
(Bedazzled)</t>
  </si>
  <si>
    <t>Vidokas
(Vidocq)</t>
  </si>
  <si>
    <t>Bosė (The Boss)</t>
  </si>
  <si>
    <t>Erelis Edis (Eddie the Eagle)</t>
  </si>
  <si>
    <t>Laiko tiltas
(About Time)</t>
  </si>
  <si>
    <t>Mikropasaulis
(Microcosmos)</t>
  </si>
  <si>
    <t>Bombos filmai/
President Films</t>
  </si>
  <si>
    <t>Laukiniai vakarai
(Wild Wild West)</t>
  </si>
  <si>
    <t>Prekybos centro kietuolis
(Paul Blart: Mall Cop)</t>
  </si>
  <si>
    <t>Galutinis tikslas 3
(Final Destination 3)</t>
  </si>
  <si>
    <t>Didžioji kriaušė ir magiška jos kelionė (Den utrolige historie om den kæmpestore pære)</t>
  </si>
  <si>
    <t>Sobiboras (Sobibor)</t>
  </si>
  <si>
    <t>Mafija
(Mafia!)</t>
  </si>
  <si>
    <t>Dženiferės kūnas
(Jennifer's Body)</t>
  </si>
  <si>
    <t>Emilės Rouz egzorcizmas
(The Exorcism of Emily Rose)</t>
  </si>
  <si>
    <t>Žiemos pasaka
(Winter's Tale)</t>
  </si>
  <si>
    <t>Motina (Mother)</t>
  </si>
  <si>
    <t>JOBS</t>
  </si>
  <si>
    <t>Mūsų meilės istorija
(Story of Us)</t>
  </si>
  <si>
    <t>Dėl visko kaltas seksas (Sleeping with other people)</t>
  </si>
  <si>
    <t>23
(The Number 23)</t>
  </si>
  <si>
    <t>Dragon Ball Super: Super Hero (Dragon Ball Super: Super Hero)</t>
  </si>
  <si>
    <t>Kosminis šuo ir turbo katinas  (Star Dog and Turbo Cat)</t>
  </si>
  <si>
    <t>Džiunglės (Jungle)</t>
  </si>
  <si>
    <t>Evoliucija
(Evolution)</t>
  </si>
  <si>
    <t>Tempk jį čia!
(Get Him to the Greek)</t>
  </si>
  <si>
    <t>Dar nebučiuota
(Never Been Kissed)</t>
  </si>
  <si>
    <t>Nerealusis Halkas
(The Incredible Hulk)</t>
  </si>
  <si>
    <t>Dabar jau skyrybos (Давай разведемся!)</t>
  </si>
  <si>
    <t>Skandalingoji plunksna
(Quills)</t>
  </si>
  <si>
    <t>Dirbtinis intelektas
(Artificial Intelligence: AI)</t>
  </si>
  <si>
    <t>Žudiko žmonos asmens sargybinis (The Hitman's Wife's Bodyguard)</t>
  </si>
  <si>
    <t>Katakombos
(Catacombs)</t>
  </si>
  <si>
    <t>Aleksandras ir baisiai, labai siaubingai nesėkminga diena (Alexander &amp; The Terrible, Horrible, No Good, Very Bad Day)</t>
  </si>
  <si>
    <t>Viktorija: jaunoji karalienė
(Young Victoria)</t>
  </si>
  <si>
    <t>Baseinas
(Swimming Pool)</t>
  </si>
  <si>
    <t>Artdo biuras / Kino premjera /
Kitoks kinas / Celluloid Dreams</t>
  </si>
  <si>
    <t>Didžioji skola (The big short)</t>
  </si>
  <si>
    <t>Skausmas ir šlovė (Dolor y gloria)</t>
  </si>
  <si>
    <t>Karmen
(Carmen)</t>
  </si>
  <si>
    <t>Skrodimas (Autopsy of Jane Doe)</t>
  </si>
  <si>
    <t>Transporteris 2
(Transporter 2)</t>
  </si>
  <si>
    <t xml:space="preserve">Dėmesio! Durys užsidaro
(Sliding Doors) </t>
  </si>
  <si>
    <t>Amfiteatro filmai /
Intermedia Films</t>
  </si>
  <si>
    <t>Drąsiau drąsiau (C'mon C'mon)</t>
  </si>
  <si>
    <t>Krampus (Krampus)</t>
  </si>
  <si>
    <t>Mėnesienos magija (Magic of the Moonlight)</t>
  </si>
  <si>
    <t>Mentų šou
(Showtime)</t>
  </si>
  <si>
    <t>Tikslas – vestuvės! (Destination Wedding)</t>
  </si>
  <si>
    <t>Ir kalnai turi akis
(The Hills Have Eyes)</t>
  </si>
  <si>
    <t>Širdžių ėdikės
(Heartbreakers)</t>
  </si>
  <si>
    <t>Makrofilmai</t>
  </si>
  <si>
    <t>Žaidėjas
(Gamer)</t>
  </si>
  <si>
    <t>Ostinas Pauersas: auksinis narys
(Austin Powers in Goldmember)</t>
  </si>
  <si>
    <t>Greitasis "Maskva-Rusija"
(Скорый "Москва-Россия" / Skoriy "Maskva-Rossiya")</t>
  </si>
  <si>
    <t>Leo da Vinčis: Misija Mona Liza (Leo Da Vinci: Mission Mona Lisa)</t>
  </si>
  <si>
    <t>Kaliniai
Prisoners)</t>
  </si>
  <si>
    <t>Panikos kambarys
(Panic Room)</t>
  </si>
  <si>
    <t>Virsmas (Turning)</t>
  </si>
  <si>
    <t>Romanas
(Romance)</t>
  </si>
  <si>
    <t>Amfiteatro filmai /
Flach Pyramide</t>
  </si>
  <si>
    <t>Non-stop</t>
  </si>
  <si>
    <t>Asteriksas ir Obeliksas prieš Cezarį
(Asterix et Obelix contre Cesar / Asterix and Obelix vs. Caesar)</t>
  </si>
  <si>
    <t>Bombos filmai /
Renn Productions</t>
  </si>
  <si>
    <t>Daktaro Parnaso fantazariumas
(The Imaginarium of Doctor Parnassus)</t>
  </si>
  <si>
    <t>Sėlinantis tigras, tūnantis drakonas
(Wo hu cang long / Crouching Tiger, Hidden Dragon)</t>
  </si>
  <si>
    <t>Šaltas kraujas (Hard Powder (Cold Pursuit))</t>
  </si>
  <si>
    <t>Auklė Makfi
(Nanny McPhee)</t>
  </si>
  <si>
    <t>Stigmos
(Stigmata)</t>
  </si>
  <si>
    <t>Ateiviai 2 
(Les Visiteurs 2: Couloirs du temps / The Visitors II: The Corridors of Time)</t>
  </si>
  <si>
    <t>Duburys
(Vortex)</t>
  </si>
  <si>
    <t>Forum Cinemas /
Studija 2</t>
  </si>
  <si>
    <t>Valstybės paslaptis (Papers (Post))</t>
  </si>
  <si>
    <t>Trys dienos nužudyti
(3 Days To Kill)</t>
  </si>
  <si>
    <t>Nematomas siūlas (Phantom Thread)</t>
  </si>
  <si>
    <t>Baltų gentys. Paskutinieji Europos pagonys (Baltic Tribes. The Last Pagans of Europe)</t>
  </si>
  <si>
    <t>Geroji pusė (Upside)</t>
  </si>
  <si>
    <t>Guliveris grįžta (Gulliver Returns)</t>
  </si>
  <si>
    <t>Paskutinis haremas
(Harem Suare)</t>
  </si>
  <si>
    <t>Garsų pasaulio įrašai /
TF1 Intenational</t>
  </si>
  <si>
    <t>Lady Bird (Lady Bird)</t>
  </si>
  <si>
    <t>Kaip išsirinkti vyrą (Home again)</t>
  </si>
  <si>
    <t>Absoliutus blogis: Nauja formulė (Resident Evil: Welcome to Raccoon City)</t>
  </si>
  <si>
    <t>Pulsas
(Pulse)</t>
  </si>
  <si>
    <t>Apgultis
(The Siege)</t>
  </si>
  <si>
    <t>Paskutinė naktis
(Last Night)</t>
  </si>
  <si>
    <t>Pakeliui į mokyklą (Sur le Chemin de lʾécole)</t>
  </si>
  <si>
    <t>Planetos filmai</t>
  </si>
  <si>
    <t>Kitas pasaulis. Evoliucija
(Underworld: Evolution)</t>
  </si>
  <si>
    <t>Geismo architektas (Le regne de la beaute)</t>
  </si>
  <si>
    <t>Karlsonas, kuris gyvena ant stogo
(Karlsson pa taket / Karlsson on the Roof)</t>
  </si>
  <si>
    <t xml:space="preserve">Amfiteatro filmai /
Svensk Filmindustri </t>
  </si>
  <si>
    <t>Valstybės patarėjas
(Статский советник / The State Counsellor)</t>
  </si>
  <si>
    <t>Forum Cinemas /
Eva Media</t>
  </si>
  <si>
    <t>Dar stipresnis (Stronger)</t>
  </si>
  <si>
    <t>Sukčiai
(Serving Sara)</t>
  </si>
  <si>
    <t>ACME Film /
Mandalay Pictures</t>
  </si>
  <si>
    <t>Kitas pasaulis: Kraujo karai (Underworld: Blood Wars)</t>
  </si>
  <si>
    <t>Misija: karvės
(Home on the Range)</t>
  </si>
  <si>
    <t>Paslaptingas sodas (Secret Garden )</t>
  </si>
  <si>
    <t>Poravimosi metas (Das Merkwrdige verhalten geschlechtsreifer großstadter zur paarungszeit / Love Scenes From Planet Earth)</t>
  </si>
  <si>
    <t>Laivas vaiduoklis
(Ghost Ship)</t>
  </si>
  <si>
    <t xml:space="preserve">Šerkšnas </t>
  </si>
  <si>
    <t>Taksi 5 (Taxi 5)</t>
  </si>
  <si>
    <t>Aviatorius
(The Aviator)</t>
  </si>
  <si>
    <t>Būk kietas
(Be Cool)</t>
  </si>
  <si>
    <t>Karštos gaudynės (Hot Pursuit)</t>
  </si>
  <si>
    <t>Konstantinas
(Constantine)</t>
  </si>
  <si>
    <t>Mirties metro
(Путевой обходчик / Trackman)</t>
  </si>
  <si>
    <t>ACME Film /
Monumental</t>
  </si>
  <si>
    <t>Miunchenas
(Munich)</t>
  </si>
  <si>
    <t>Orų mergaitė (Wheathering with you)</t>
  </si>
  <si>
    <t>Iksmenai 2
(X2: X-Men United)</t>
  </si>
  <si>
    <t>Šaltasis karas (Zimna wojna)</t>
  </si>
  <si>
    <t>Aušros pažadas (Promise at Dawn)</t>
  </si>
  <si>
    <t>Nakties įkaitas
(Collateral)</t>
  </si>
  <si>
    <t>Rytietiški pažadai
Eastern Promises</t>
  </si>
  <si>
    <t>Garsų pasaulio įrašai /
Focus Features</t>
  </si>
  <si>
    <t>Klausyk širdies (Choice)</t>
  </si>
  <si>
    <t>Sapnų demonai (Before I Wake)</t>
  </si>
  <si>
    <t>Svetimšalis (Foreigner)</t>
  </si>
  <si>
    <t>Aukšta klasė 3 (Pitch Perfect 3)</t>
  </si>
  <si>
    <t>Akis
(The Eye)</t>
  </si>
  <si>
    <t>ACME Film /
Paramount Vantage</t>
  </si>
  <si>
    <t>Blogas auklėjimas
(La Mala educacion / Bad Education)</t>
  </si>
  <si>
    <t>Kelias į Eldorado
(Road to El Dorado)</t>
  </si>
  <si>
    <t>Persis Džeksonas ir Olimpo dievai: žaibo vagis
(Percy Jakson &amp; The Olympians: The Lightning Thief)</t>
  </si>
  <si>
    <t>Darbo balius (Корпоратив)</t>
  </si>
  <si>
    <t>Ričardas atsisveikina (Richard Says Goodbye)</t>
  </si>
  <si>
    <t>Mergina, verta milijono
(Million Dollar Baby)</t>
  </si>
  <si>
    <t>ACME Film /
Lakeshore</t>
  </si>
  <si>
    <t>Laimės! Sveikatos! (Счастья! Здоровья!)</t>
  </si>
  <si>
    <t>Pagieža
(The Grudge)</t>
  </si>
  <si>
    <t>ACME Film /
Senator</t>
  </si>
  <si>
    <t>Po saulėlydžio
(After the Sunset)</t>
  </si>
  <si>
    <t>Mačetė
(Machete)</t>
  </si>
  <si>
    <t>Intymumas
(Intimacy)</t>
  </si>
  <si>
    <t>Vaško namai
(House of Wax)</t>
  </si>
  <si>
    <t>Ratas (Circle)</t>
  </si>
  <si>
    <t>Mortal Kombat (Mortal Kombat)</t>
  </si>
  <si>
    <t>Žalioji zona
(Green Zone)</t>
  </si>
  <si>
    <t>Viena kairiąja (Одной левой)</t>
  </si>
  <si>
    <t>Sea Rex - Jūrų dinozaurai 3D
(Sea Rex 3D: Journey to a Prehistoric World)</t>
  </si>
  <si>
    <t>Amerikietis žudikas (American Assassin)</t>
  </si>
  <si>
    <t>Tigriuko filmas
(The Tigger Movie: Pooh)</t>
  </si>
  <si>
    <t>Senatvė (Old)</t>
  </si>
  <si>
    <t>Nepriklausomybės diena
Independence Day)</t>
  </si>
  <si>
    <t>Mano gyvenimo žuvis
(Big Fish)</t>
  </si>
  <si>
    <t>Meilužiai
(One Night Stand)</t>
  </si>
  <si>
    <t>Naktiniai gyvuliai (Nocturnal animals)</t>
  </si>
  <si>
    <t>Vienas namie 3
(Home Alone 3)</t>
  </si>
  <si>
    <t>Išleistuvių naktis
(Prom Night)</t>
  </si>
  <si>
    <t>Kietas faras
(Hot Fuzz)</t>
  </si>
  <si>
    <t xml:space="preserve">Van Vailderio vakarėlis
(Van Vilder: Party Liaison) </t>
  </si>
  <si>
    <t>Mergina ar vaikinas?
(It‘s a Boy Girl thing)</t>
  </si>
  <si>
    <t>Eskobaras: Kruvinas rojus (Escobar: Paradise Lost)</t>
  </si>
  <si>
    <t>Self/less (Self/less)</t>
  </si>
  <si>
    <t>Nepakeliamas milžiniško talento svoris (Unbearable Weight of  Massive Talent)</t>
  </si>
  <si>
    <t>Kaip bus taip gerai
(As Good As It Gets)</t>
  </si>
  <si>
    <t>Paryžius gali palaukti (Paris Can Wait)</t>
  </si>
  <si>
    <t>Galutinis tikslas
Final Destination)</t>
  </si>
  <si>
    <t>Nėra ką prarasti
(Nothing to Lose)</t>
  </si>
  <si>
    <t>Mirties namai 2 (Dont Breathe 2)</t>
  </si>
  <si>
    <t>Erotiniai žaidimai
(Cruel Intentions)</t>
  </si>
  <si>
    <t>Rytai - vakarai
(Est - Ouest / East - West)</t>
  </si>
  <si>
    <t>Mara</t>
  </si>
  <si>
    <t>Pasiklydę kosmose
(Lost in Space)</t>
  </si>
  <si>
    <t xml:space="preserve">Cats </t>
  </si>
  <si>
    <t>Paranoja
(Disturbia)</t>
  </si>
  <si>
    <t>Linkėjimai iš Paryžiaus
(From Paris with Love)</t>
  </si>
  <si>
    <t>Vargdieniai
(Les Miserables)</t>
  </si>
  <si>
    <t>Marija Antuanetė
(Marie Antoinette)</t>
  </si>
  <si>
    <t>Spencer (Spencer)</t>
  </si>
  <si>
    <t>Ir vėl tu!
(You Again)</t>
  </si>
  <si>
    <t>Tėvas (The Father)</t>
  </si>
  <si>
    <t>Miauricijus Puikusis  (Amazing Maurice)</t>
  </si>
  <si>
    <t>Burbuliai. Dežavu (Smeshariki. Dezhavyu)</t>
  </si>
  <si>
    <t>Paskutinė dvikova  (The Last Duel)</t>
  </si>
  <si>
    <t>Už priešo linijos
(Behind Enemy Lines)</t>
  </si>
  <si>
    <t>Kung Fu triušis: Ugnies valdovas (Legend Of A Rabbit: The Martial of Fire)</t>
  </si>
  <si>
    <t>Įtūžęs (Unhinged)</t>
  </si>
  <si>
    <t>Biutiful</t>
  </si>
  <si>
    <t>Nepalaužiama drąsa
(Brave One)</t>
  </si>
  <si>
    <t>Apsėstasis (The Prodigy)</t>
  </si>
  <si>
    <t>Greta (Widow (Greta))</t>
  </si>
  <si>
    <t>Williams metodas (King Richard)</t>
  </si>
  <si>
    <t>Mano geriausias meilužis
(Prime)</t>
  </si>
  <si>
    <t>8 nauji pasimatymai (8 Novych Svidanii)</t>
  </si>
  <si>
    <t>Bėk, Lola, bėk
(Lola rennt / Run Lola Run)</t>
  </si>
  <si>
    <t>Amfiteatro filmai /
Bavaria Films</t>
  </si>
  <si>
    <t>Mažoji undinėlė
(The Little Mermaid)</t>
  </si>
  <si>
    <t>Tai kur po velnių tie Morganai?
(Did You Hear About the Morgans)</t>
  </si>
  <si>
    <t>Bėgte visą naktį (Run All Night)</t>
  </si>
  <si>
    <t>2 dienos Paryžiuje
(Two Days in Paris)</t>
  </si>
  <si>
    <t>ACME Film
Rezo Films</t>
  </si>
  <si>
    <t>Pelės medžioklė
(Mouse Hunt)</t>
  </si>
  <si>
    <t>Gimtinė (Motherland)</t>
  </si>
  <si>
    <t>Amazonės džiunglės (Amazonia)</t>
  </si>
  <si>
    <t>8 Geriausi pasimatymai (8 Lutchix Svidanii)</t>
  </si>
  <si>
    <t>Romeo ir Džuljeta
(William's Shakespeare Romeo &amp; Juliet)</t>
  </si>
  <si>
    <t>Septynios sielos
(Seven Pounds)</t>
  </si>
  <si>
    <t>Įsikūnijęs blogis (Incarnate)</t>
  </si>
  <si>
    <t>Tobulas žvilgsnis
(La Miranda del otro / The Naked Eye)</t>
  </si>
  <si>
    <t>Amfiteatro filmai /
Lolafilms</t>
  </si>
  <si>
    <t>Gerumo stebuklas (Wonder)</t>
  </si>
  <si>
    <t>Įkaitas
(Proof of Life)</t>
  </si>
  <si>
    <t>Bėgikė (Bėgikė)</t>
  </si>
  <si>
    <t>M-Films</t>
  </si>
  <si>
    <t>Gal tai - meilė
(A Lot Like Love)</t>
  </si>
  <si>
    <t>Neteisingai apkaltintas
(Wrongfully Accused)</t>
  </si>
  <si>
    <t>Išvalymas amžiams (Forever Purge)</t>
  </si>
  <si>
    <t>Erina Brokovič
(Erin Brockovich)</t>
  </si>
  <si>
    <t>Negyvųjų šnabždesiai 2: praregėjimas
(White Noise 2: The Light)</t>
  </si>
  <si>
    <t>Trys didvyriai ir Egipto princesė (Три богатыря и принцесса Египта)</t>
  </si>
  <si>
    <t>Meistras ir Tatjana (Meistras ir Tatjana)</t>
  </si>
  <si>
    <t>Meed Films / Just a Moment</t>
  </si>
  <si>
    <t>22-oji Mylia (Mile 22)</t>
  </si>
  <si>
    <t>Dingęs princas (Le prince oublié)</t>
  </si>
  <si>
    <t>Nimfomanės užrašai
(Diario de una ninfómana / Diary of Sex Addict)</t>
  </si>
  <si>
    <t>Kaip aš tapau vietiniu (Как я стал русским)</t>
  </si>
  <si>
    <t>Vagių irštva (Den of Thieves)</t>
  </si>
  <si>
    <t>Florence Florence (Foster Jenkins)</t>
  </si>
  <si>
    <t>Koketės
(The Sweetest Thing)</t>
  </si>
  <si>
    <t>Speed Racer
(Speed Racer)</t>
  </si>
  <si>
    <t>Gran Torino
(Gran Torino)</t>
  </si>
  <si>
    <t>Pasiklydę vertime
(Lost in Translation)</t>
  </si>
  <si>
    <t>Forpostas (The Outpost)</t>
  </si>
  <si>
    <t>Prakeiktoji  (The Harbinger)</t>
  </si>
  <si>
    <t>Mija ir aš: Sentopijos didvyrė   (Mia and Me: The Hero of Centopia)</t>
  </si>
  <si>
    <t>Unlimited Media OÜ</t>
  </si>
  <si>
    <t>Okulus
(Oculus)</t>
  </si>
  <si>
    <t>Kalinių lėktuvas
(Con Air)</t>
  </si>
  <si>
    <t>Skūbis Dū 2: monstrai išlaisvinti
(Scooby-Doo 2: Monsters Unleashed)</t>
  </si>
  <si>
    <t>Tamsta Varlius (Meester Kikker)</t>
  </si>
  <si>
    <t>Skalvijos kino centras</t>
  </si>
  <si>
    <t>Sveika, sužadėtine!
(The Family Stone)</t>
  </si>
  <si>
    <t>Atvirame kosmose (Vriemia Piervich (Spacewalker))</t>
  </si>
  <si>
    <t>Anglas ligonis
(English Patient)</t>
  </si>
  <si>
    <t>Milijardierių klubas (Billionaire Boys Club)</t>
  </si>
  <si>
    <t>Purpurinės upės
(Les Rivieres pourpres / The Crimson Rivers)</t>
  </si>
  <si>
    <t>Bijok jo vardo (Bye Bye Man)</t>
  </si>
  <si>
    <t>Įsibrovimas
(Breaking &amp; Entering)</t>
  </si>
  <si>
    <t>Mažulė Džeksi (Jexi (Lexi))</t>
  </si>
  <si>
    <t>Griausmingieji Čarlio angelai
(Charlies Angels: Full Throttle)</t>
  </si>
  <si>
    <t>Nepageidaujami genai
(The Switch)</t>
  </si>
  <si>
    <t>Penas: nuotykiai Niekados šalyje (Pan)</t>
  </si>
  <si>
    <t>Račetas ir Klankas (Ratchet &amp; Clank)</t>
  </si>
  <si>
    <t>Šeimos žmogus (Family Man)</t>
  </si>
  <si>
    <t>Šiukšliai. Stebuklingos piramidės legenda  (Trash)</t>
  </si>
  <si>
    <t>Tamsus vanduo
(Dark Water)</t>
  </si>
  <si>
    <t>Meilė choleros metu
(Love in the Time of Cholera)</t>
  </si>
  <si>
    <t>Tulpės, meilė, garbė ir dviratis (Tulipani: Liefde, eer en een fiets)</t>
  </si>
  <si>
    <t>Vyrai juodais drabužiais
(Men in Black)</t>
  </si>
  <si>
    <t>Šventa vieta (The Place)</t>
  </si>
  <si>
    <t>Išdulkink mane
(Baise-Moi / Fuck Me)</t>
  </si>
  <si>
    <t>Amfiteatro filmai /
Studio Canal</t>
  </si>
  <si>
    <t>Visados kaip pirmą kartą
(50 First Dates)</t>
  </si>
  <si>
    <t>Virpantys kūnai
(Carne tremula / Live Flesh)</t>
  </si>
  <si>
    <t>Amfiteatro filmai /
Ciby 2000</t>
  </si>
  <si>
    <t>Šokoladas
(Chocolate)</t>
  </si>
  <si>
    <t>K-19
(K-19: The Widowmaker)</t>
  </si>
  <si>
    <t>Garsų pasaulio įrašai /
Intermedia Films</t>
  </si>
  <si>
    <t>Niujorko gaujos
(Gangs of New York)</t>
  </si>
  <si>
    <t>Kino premjera</t>
  </si>
  <si>
    <t>Nakties sergėtojai (Nochnyye Strazhi)</t>
  </si>
  <si>
    <t>Transporteris: visu greičiu (The Transporter Refueled)</t>
  </si>
  <si>
    <t>Vyras už pinigus 2: žigolo Europoje
(Deuce Bigalow: European Gigolo)</t>
  </si>
  <si>
    <t>Plėšrūnas
(Ravenous)</t>
  </si>
  <si>
    <t>Džekas Rajanas: šešėlių užverbuotas
(Jack Ryan: Shadow Recruit)</t>
  </si>
  <si>
    <t>Lilo ir Stičas
(Lilo &amp; Stich)</t>
  </si>
  <si>
    <t>Viskas iškart ir visur (Everything Everywhere All at Once)</t>
  </si>
  <si>
    <t>Overdrive. Greičio įkaitai (Overdrive)</t>
  </si>
  <si>
    <t>Žaislų parduotuvės paslaptis (Tea Pets)</t>
  </si>
  <si>
    <t>Mano žmona - ragana
(Bewitched)</t>
  </si>
  <si>
    <t>Absoliutus blogis 2: apokalipsė
(Resident Evil: Apocalypse)</t>
  </si>
  <si>
    <t>Gyvenimas kaip stebuklas
(Zivot je cudo / Life is a Miracle)</t>
  </si>
  <si>
    <t xml:space="preserve">Revolveris
(Revolver) </t>
  </si>
  <si>
    <t>Marija, Škotijos karalienė (Mary Queen of Scots)</t>
  </si>
  <si>
    <t>Dobermanas
(Le Dobermann)</t>
  </si>
  <si>
    <t>Smokingas
(Tuxedo)</t>
  </si>
  <si>
    <t>Kliedesiai (Delirium)</t>
  </si>
  <si>
    <t>Kelias į pražūtį
(Road to Perdition)</t>
  </si>
  <si>
    <t>Sekluma (The Shallows)</t>
  </si>
  <si>
    <t>Taksi
(Taxi)</t>
  </si>
  <si>
    <t>Svajoklis Budis 2 (Rock Dog 2)</t>
  </si>
  <si>
    <t>Nebylios dvasios
(Quiet Ones)</t>
  </si>
  <si>
    <t>Susišaudymas
(Shoot'Em Up)</t>
  </si>
  <si>
    <t xml:space="preserve">Mulai </t>
  </si>
  <si>
    <t>TV Manija</t>
  </si>
  <si>
    <t>Pažadėk man!
(Zavet / Promise Me This)</t>
  </si>
  <si>
    <t>Kartą Meksikoje
(Once Upon a Time in Mexico)</t>
  </si>
  <si>
    <t>Holograma karaliui (A Hologram for the King)</t>
  </si>
  <si>
    <t>Mirčių kolekcionerius
(See No Evil)</t>
  </si>
  <si>
    <t>Tūkstančiai mylių iki tavęs (Space Between Us)</t>
  </si>
  <si>
    <t>Radviliada</t>
  </si>
  <si>
    <t>Nepažįstamieji
(The Strangers)</t>
  </si>
  <si>
    <t>Legenda apie Kolovratą (Legenda o Kolovrate)</t>
  </si>
  <si>
    <t>Transporteris
(Transporter)</t>
  </si>
  <si>
    <t>Milijardas (Миллиард)</t>
  </si>
  <si>
    <t>Merginų kailyje
(Sorority Boys)</t>
  </si>
  <si>
    <t>Prisiminti pavojinga
(Paycheck)</t>
  </si>
  <si>
    <t>Vėjų upė (Wind river)</t>
  </si>
  <si>
    <t>NCG Distribution</t>
  </si>
  <si>
    <t>Hardcore Henris (Hardcore Henry)</t>
  </si>
  <si>
    <t>Žaisliukai suagusiems (Happytime Murders)</t>
  </si>
  <si>
    <t>Gelbėtojas
(The Guardian)</t>
  </si>
  <si>
    <t>Rokis Balboa
(Rocky Balboa)</t>
  </si>
  <si>
    <t>Sutrikęs gangsteris
(Analyze This)</t>
  </si>
  <si>
    <t>Pašėlusios naktys
(Boogie Nights)</t>
  </si>
  <si>
    <t>Fantastiškas ketvertas: sidabrinio banglentininko iškilimas
(Fantastic Four: Rise of the Silver Surfer)</t>
  </si>
  <si>
    <t>KanibalaiGreen (Inferno)</t>
  </si>
  <si>
    <t>Eksperimentas
(Das Experiment / The Experiment)</t>
  </si>
  <si>
    <t>Bombos filmai /
Senator Film</t>
  </si>
  <si>
    <t>Lemtingas posūkis
(Wrong Turn)</t>
  </si>
  <si>
    <t>Mančesteris prie jūros (Manchester by the sea)</t>
  </si>
  <si>
    <t>21 gramas
(21 Grams)</t>
  </si>
  <si>
    <t>Myliu tave, žmogau
(I Love You Man)</t>
  </si>
  <si>
    <t>Kelyje su "Dardžylingu"
(The Darjeeling Limited)</t>
  </si>
  <si>
    <t>Prie amžinybės vartų (At Eternity's Gate)</t>
  </si>
  <si>
    <t>Dešimt jardų
(The Whole Ten Yards)</t>
  </si>
  <si>
    <t>Žaislų istorija 2
(Toy Story 2)</t>
  </si>
  <si>
    <t>Svajonių merginos
(Dreamgirls)</t>
  </si>
  <si>
    <t>Septyneri metai Tibete
(Seven Years in Tibet)</t>
  </si>
  <si>
    <t>Mylėk mane
(Fucking Amal / Show Me Love)</t>
  </si>
  <si>
    <t>Viešbutis BELGRADAS (Отель «Белград»)</t>
  </si>
  <si>
    <t>Turistai
(Turistas)</t>
  </si>
  <si>
    <t>ACME Film /
Boz Productions</t>
  </si>
  <si>
    <t>Trenk kaip vyras (Fist Fight)</t>
  </si>
  <si>
    <t>Brolis 2
(Брат 2 / The Brother 2)</t>
  </si>
  <si>
    <t>Kova su šešėliu 2: Revanšas
(Бой с тенью 2: Реванш / Shadow Boxing 2)</t>
  </si>
  <si>
    <t>Užburtas ratas (WASP 2016 (Wonder Wheel))</t>
  </si>
  <si>
    <t>Trys įtemptos dienos
(The Next Three Days)</t>
  </si>
  <si>
    <t>Vakarinė mokykla (Night School)</t>
  </si>
  <si>
    <t>Myliu Tave, Filipai Morisai!
(I Love You Phillip Morris)</t>
  </si>
  <si>
    <t>Pakilęs iš pelenų
(Cinderella Man)</t>
  </si>
  <si>
    <t>Raudonkepuraitė
(Red Riding Hood)</t>
  </si>
  <si>
    <t>Prieglauda
(El Orfanato / Orphanage)</t>
  </si>
  <si>
    <t>Jonukas ir Grytutė. Siaubo pasaka (Gretel &amp; Hansel)</t>
  </si>
  <si>
    <t>Tapti žvaigžde
(Fame)</t>
  </si>
  <si>
    <t>Vasarvidžio nakties sapnas
(Midsummer's Night Dream)</t>
  </si>
  <si>
    <t>CineMark /
Fox Searchlight</t>
  </si>
  <si>
    <t>Gringo (Untitled Nash Edgerton (Gringo))</t>
  </si>
  <si>
    <t>Kaulų kolekcionierius
(The Bone Collector)</t>
  </si>
  <si>
    <t>Ką tu nuo manęs slepi? (Громкая связь)</t>
  </si>
  <si>
    <t>Užburta arka  (Magic Arch)</t>
  </si>
  <si>
    <t>Šaltasis tango (Holodnoe tango)</t>
  </si>
  <si>
    <t>Kelionė į raganų kalną
(Race to Witch Mountain)</t>
  </si>
  <si>
    <t>Godzila prieš Kongą (Godzilla vs Kong)</t>
  </si>
  <si>
    <t>Jaga. Tamsiojo miško košmaras (Яга. Кошмар тёмного леса)</t>
  </si>
  <si>
    <t>Ogliai (The Ogglies)</t>
  </si>
  <si>
    <t>Kruela  (Cruella)</t>
  </si>
  <si>
    <t>International
(The International)</t>
  </si>
  <si>
    <t>Stepfordo moterys
(The Stepford Wives)</t>
  </si>
  <si>
    <t>Meškų žemė 
(Land Of The Bears)</t>
  </si>
  <si>
    <t>Gyvatės akys
(Snake Eyes)</t>
  </si>
  <si>
    <t>Tomo Krauno afera
(Thomas Crown Affair)</t>
  </si>
  <si>
    <t>Slėpkit pamerges!
(Wedding Crashers)</t>
  </si>
  <si>
    <t>Dviejų naktų nuotykis (Two night stand)</t>
  </si>
  <si>
    <t>Begalinė meilė
(Endless Love)</t>
  </si>
  <si>
    <t>Rembo. Paskutinis kraujas (Rambo V: Last Blood)</t>
  </si>
  <si>
    <t>Nudegęs (Burnt)</t>
  </si>
  <si>
    <t>Išvalymas: anarchija
(The Purge: Anarchy)</t>
  </si>
  <si>
    <t>Įkvėpimas žudyti
(Домовой / The Ghost)</t>
  </si>
  <si>
    <t>Pasipriešinimas
(Defiance)</t>
  </si>
  <si>
    <t>Stjuberis (Stuber)</t>
  </si>
  <si>
    <t>AŠ iš kitos veidrodžio pusės (Unheimlich perfekte Freunde)</t>
  </si>
  <si>
    <t>Pragaro vaikis (Hellboy)</t>
  </si>
  <si>
    <t>Kietas karštas bičas
(Harte jungs / Ants in the Pants)</t>
  </si>
  <si>
    <t>Amfiteatro filmai /
Atlas International</t>
  </si>
  <si>
    <t>Monako princesė
(Grace of Monaco)</t>
  </si>
  <si>
    <t>Latė ir stebuklingas akmuo (Latte &amp; the Magic Waterstone)</t>
  </si>
  <si>
    <t>Šešėlių namai (Marrowbone)</t>
  </si>
  <si>
    <t>Lozoriaus efektas (Reawakening (Lazarus effect))</t>
  </si>
  <si>
    <t>Lėlės
(Dolls)</t>
  </si>
  <si>
    <t>Meilužės (Любовницы)</t>
  </si>
  <si>
    <t>Nakties namai  (The Night House)</t>
  </si>
  <si>
    <t>Myliu tave, Paryžiau
(Paris, je t'aime / Paris, I Love You)</t>
  </si>
  <si>
    <t>Našlės (Widows)</t>
  </si>
  <si>
    <t>Amžinai kartu</t>
  </si>
  <si>
    <t>Alfis
(Alfie)</t>
  </si>
  <si>
    <t>Vyriškas auklėjimas
(Role Models)</t>
  </si>
  <si>
    <t>Audros vaikas (Storm boy)</t>
  </si>
  <si>
    <t>Nusikaltėlis (Criminal)</t>
  </si>
  <si>
    <t>Diringas
(Diringas)</t>
  </si>
  <si>
    <t>Tremora</t>
  </si>
  <si>
    <t>Išpera
(Spawn)</t>
  </si>
  <si>
    <t>Chotabičius
(}{0тт@бь)ч (Хоттабыч) / Khottabych)</t>
  </si>
  <si>
    <t>Skrydžio planas
(Flightplan)</t>
  </si>
  <si>
    <t>Malholando kelias
(Mulholland Drive)</t>
  </si>
  <si>
    <t>Knygų klubas (Book Club)</t>
  </si>
  <si>
    <t>Striptizo ereliai
(The Full Monty)</t>
  </si>
  <si>
    <t>Klajoklių žemė  (Nomadland)</t>
  </si>
  <si>
    <t>Lesė grįžta (Lassie Come Home)</t>
  </si>
  <si>
    <t>Kria-Kria-Keriai  (Quackerz)</t>
  </si>
  <si>
    <t>Pasimatymo filmas
(Date Movie)</t>
  </si>
  <si>
    <t>Kaukazo belaisvė
(Kavkazkaya plennitsa)</t>
  </si>
  <si>
    <t>Ruonių komanda (Seal Team)</t>
  </si>
  <si>
    <t>Raudonoji planeta
(Red Planet)</t>
  </si>
  <si>
    <t>Flinstounai Viva Rok Vegase
(Viva Rock Vegas)</t>
  </si>
  <si>
    <t>O dabar … ponios ir ponai
(And now … Ladies and Gentlemen)</t>
  </si>
  <si>
    <t>Degantis žmogus
(Man on Fire)</t>
  </si>
  <si>
    <t>Aistringoji Lulu
(Las Edades de Lulu / The Ages of Lulu)</t>
  </si>
  <si>
    <t>Bėglys (Герой)</t>
  </si>
  <si>
    <t>Rūkstantys tūzai
(Smokin' Aces)</t>
  </si>
  <si>
    <t>Siaubo festas (Hell Fest)</t>
  </si>
  <si>
    <t>Centurionas
(Centurion)</t>
  </si>
  <si>
    <t>Tamsiausia valanda (Darkest Hour)</t>
  </si>
  <si>
    <t>Auklė
(The Pacifier)</t>
  </si>
  <si>
    <t>Didysis baletas (Bolšoi)</t>
  </si>
  <si>
    <t>Šerlokas Holmsas ir darktaras Vatsonas (Holmes&amp;Watson)</t>
  </si>
  <si>
    <t>Džonui Takeriui - mirtis!
(John Tucker Must Die)</t>
  </si>
  <si>
    <t>Mirtina nuoma (Rental)</t>
  </si>
  <si>
    <t>Numylėtieji kaulai
(The Lovely Bones)</t>
  </si>
  <si>
    <t>Gerasis bosas (El Buen Patrón)</t>
  </si>
  <si>
    <t>Rusų maištas
(Русский бунт / The Captain's Daughter)</t>
  </si>
  <si>
    <t>Amfiteatro filmai /
NTV Profit</t>
  </si>
  <si>
    <t>Elfai (Pixies)</t>
  </si>
  <si>
    <t>Mes iš ateities
(Мы из будущего / We Are From the Future)</t>
  </si>
  <si>
    <t>Rydiko kronikos
(The Chronicles of Riddick)</t>
  </si>
  <si>
    <t>Pagrobimas
(Taken)</t>
  </si>
  <si>
    <t>Kiaurymė (The Hole In The Ground)</t>
  </si>
  <si>
    <t>Karate vaikis
(The Karate Kid)</t>
  </si>
  <si>
    <t>Vėžliukai nindzės: šešėlių įkaitai (Teenage Mutant Ninja Turtles: Out of the Shadows)</t>
  </si>
  <si>
    <t>Pakvaišęs profesorius 2: Klumpsai
(The Nutty Proffesor 2: The Klumps)</t>
  </si>
  <si>
    <t>Jūros gelmėse
(Mar adentro / The Sea Inside)</t>
  </si>
  <si>
    <t>Artdo biuras / Geras kinas /
Sogepaq</t>
  </si>
  <si>
    <t>Vikingas Vikas  (Vic the Viking and the Magic Sword)</t>
  </si>
  <si>
    <t>Išrinktasis. Blogio imperijos iškilimas
(Dark Is Rising)</t>
  </si>
  <si>
    <t>Nesijaudink, jis toli nenueis (Don't Worry, He Won't Get Far on Foot)</t>
  </si>
  <si>
    <t>Vis dar žinau, ką padarei aną vasarą
(I Still Know That You Did Last Summer)</t>
  </si>
  <si>
    <t>Aš - ne blogesnė
(In Her Shoes)</t>
  </si>
  <si>
    <t>Trys didvyriai ir sosto paveldėtoja (Три богатыря и Наследница престола)</t>
  </si>
  <si>
    <t>Šlovė Cezariui! (Hail, Caesasr!)</t>
  </si>
  <si>
    <t>Kai apkabinsiu Tave
(Back to Your Arms)</t>
  </si>
  <si>
    <t>Raktas
(The Skeleton Key)</t>
  </si>
  <si>
    <t>Nekenčiu tavęs! (Hating Game)</t>
  </si>
  <si>
    <t xml:space="preserve">Guru
(Guru) </t>
  </si>
  <si>
    <t>Vidurnakčio saulė (Midnight Sun)</t>
  </si>
  <si>
    <t>Aukšta klasė 2 (Pitch Perfect 2)</t>
  </si>
  <si>
    <t>Morčius arba Katytė juoda, o katinas baltas
(Crna macka, beli macor / Black Cat White Cat)</t>
  </si>
  <si>
    <t>Šeimos albumas: rugpjūtis
(August: Osage County)</t>
  </si>
  <si>
    <t>Devintasis
(9)</t>
  </si>
  <si>
    <t>Snowdenas (Snowden)</t>
  </si>
  <si>
    <t>Ramblio filmukas. Mikės Pūkuotuko nuotykiai tęsiasi!
(Pooh's Heffalump Movie)</t>
  </si>
  <si>
    <t>Žemės branduolys
(The Core)</t>
  </si>
  <si>
    <t>Rašalo širdis
(Inkheart)</t>
  </si>
  <si>
    <t>Kaip danguje taip ir po žeme (As above, So Below)</t>
  </si>
  <si>
    <t>Chuljeta (Julieta)</t>
  </si>
  <si>
    <t xml:space="preserve">A-one films </t>
  </si>
  <si>
    <t>Pavogtas grožis
(Stealing Beauty)</t>
  </si>
  <si>
    <t>Amfiteatro filmai /
UGC</t>
  </si>
  <si>
    <t>Perspektyvi mergina (Promising Young Woman)</t>
  </si>
  <si>
    <t>Jaunos ir karštos
(Bring It On)</t>
  </si>
  <si>
    <t>Tik draugai
(Just Friends)</t>
  </si>
  <si>
    <t>ACME Film /
Inferno Distribution</t>
  </si>
  <si>
    <t>Pepė Ilgakojinė
(Pippi Longstocking)</t>
  </si>
  <si>
    <t>Mirties apsupty
(Half Past Dead)</t>
  </si>
  <si>
    <t>Laiškai Džuljetai
(Letters to Juliet)</t>
  </si>
  <si>
    <t>Kita tylos pusė</t>
  </si>
  <si>
    <t>Žmogus - paukštis (Birdman)</t>
  </si>
  <si>
    <t>Adomo obuoliai
(Adam's Apples)</t>
  </si>
  <si>
    <t>Planetos filmai /
Nordisk Film</t>
  </si>
  <si>
    <t>C‘est La Vie</t>
  </si>
  <si>
    <t xml:space="preserve">Svetimas: prisikėlimas
(Alien: Resurrection) </t>
  </si>
  <si>
    <t>Oneginas
(Onegin)</t>
  </si>
  <si>
    <t>Džimas Saga ir mašinistas Lukas (Jim Knopf und Lukas der Lokomotivführer)</t>
  </si>
  <si>
    <t>Mano geriausio draugo vestuvės
(My Best Friend's Wedding)</t>
  </si>
  <si>
    <t>Jūsų Vincentas (Loving Vincent)</t>
  </si>
  <si>
    <t>Arčiau
(Closer)</t>
  </si>
  <si>
    <t>Paklydėlės širdys
(Random Hearts)</t>
  </si>
  <si>
    <t>(Ne) Tikros prancūziškos vestuvės 2 (Qu'est-ce qu'on a fait au Bon Dieu? 2)</t>
  </si>
  <si>
    <t xml:space="preserve">Senekos diena </t>
  </si>
  <si>
    <t>Bumeris
(Бумер / Bummer)</t>
  </si>
  <si>
    <t>Myli, nemyli
(A la folie... pas du tout / He Loves Me, He Loves Me Not)</t>
  </si>
  <si>
    <t>Svaiginantis aukštis  (Fall)</t>
  </si>
  <si>
    <t>Bevardis
(Ying xiong / Hero)</t>
  </si>
  <si>
    <t>ACME Film /
Beijing New Picture</t>
  </si>
  <si>
    <t>Volstrytas: pinigai nesnaudžia
(Wall Street 2: Money Never Sleeps)</t>
  </si>
  <si>
    <t>Zodiakas
(Zodiac)</t>
  </si>
  <si>
    <t>Psicho terapija
(Anger Management)</t>
  </si>
  <si>
    <t>Plaštakės bučinys
(Поцелуй бабочки / Butterfly Kiss)</t>
  </si>
  <si>
    <t>ACME Film /
Rekun TV</t>
  </si>
  <si>
    <t>Naktis su uošviu (All Nighter)</t>
  </si>
  <si>
    <t>Dingusioji
(Gone Baby Gone)</t>
  </si>
  <si>
    <t>Kovos laukas: Žemė
(Battlefield: Earth)</t>
  </si>
  <si>
    <t>Mažasis riteris Trenkas (Trenk, the Little Knight)</t>
  </si>
  <si>
    <t>Geriausia, ką turiu (Best of me)</t>
  </si>
  <si>
    <t>Vaiduoklių medžiotojai (Ghostbusters)</t>
  </si>
  <si>
    <t>Drakoniuko Riešutėlio nuotykiai (Coconut The Little Dragon)</t>
  </si>
  <si>
    <t>Kafarnaumas (Capernaum)</t>
  </si>
  <si>
    <t>Genijus (Genius)</t>
  </si>
  <si>
    <t>Greitoji pagalba (Ambulance)</t>
  </si>
  <si>
    <t>Betmenas: pradžia
(Batman Begins)</t>
  </si>
  <si>
    <t>Garsų pasaulio įrašai / ACME Film /
Warner Bros.</t>
  </si>
  <si>
    <t>Kitas pasaulis
(Underworld)</t>
  </si>
  <si>
    <t>Vaikinai neverkia
(Boys Don't Cry)</t>
  </si>
  <si>
    <t>Noriu į kalėjimą
(Хочу в тюрьму / I Want to Prison)</t>
  </si>
  <si>
    <t>Amfiteatro filmai /
Most-Cinematograf</t>
  </si>
  <si>
    <t>Leitis</t>
  </si>
  <si>
    <t>Be Tabu ir Ko</t>
  </si>
  <si>
    <t xml:space="preserve">Palikti sniegynuose
(Eight Below) </t>
  </si>
  <si>
    <t>Nindzė žudikas
(Ninja Assassin)</t>
  </si>
  <si>
    <t>Šiurpuliukai (Goosebumps)</t>
  </si>
  <si>
    <t>Paskutinis krikštatėvis. Džonas Gotti (Gotti)</t>
  </si>
  <si>
    <t>Negailestinga naktis   (Violent Night)</t>
  </si>
  <si>
    <t>Broliai meškinai ir fantastiškas nuotykis (FANTASTICA: Boonie Bears Adventures)</t>
  </si>
  <si>
    <t>Pandorum 
(Pandorum)</t>
  </si>
  <si>
    <t>Avys žudikės
(Black Sheep)</t>
  </si>
  <si>
    <t>ACME Film /
New Zealand Film Foundation</t>
  </si>
  <si>
    <t>Prilaikyk liežuvį
(Keeping Mum)</t>
  </si>
  <si>
    <t>ACME Film /
Azure Films</t>
  </si>
  <si>
    <t>Universalus karys: sugrįžimas
(Universal Soldier: The Return)</t>
  </si>
  <si>
    <t>Baudėjas
(The Punisher)</t>
  </si>
  <si>
    <t>Skandalo užrašai
(Notes on a Scandal)</t>
  </si>
  <si>
    <t>Vagys melagiai (Lying and Stealing)</t>
  </si>
  <si>
    <t>Apiplėšimas uragano akyje (Hurricane Heist)</t>
  </si>
  <si>
    <t>Strelcovas (Стрельцов)</t>
  </si>
  <si>
    <t>Įkalinta (Shut In)</t>
  </si>
  <si>
    <t>Keturios plunksnos
(The Four Feathers)</t>
  </si>
  <si>
    <t>Mano dukrai Samai (For Sama)</t>
  </si>
  <si>
    <t>Greta Garbo Films</t>
  </si>
  <si>
    <t>Staiga trisdešimties
(13 Going on 30)</t>
  </si>
  <si>
    <t>Gimšė! (Днюха!)</t>
  </si>
  <si>
    <t>Marmadukas
(Marmaduke)</t>
  </si>
  <si>
    <t>Undinė. Mirties ežeras (Русалка. Озеро мертвых)</t>
  </si>
  <si>
    <t>Amerikietiška svajonė
(American Dreamz)</t>
  </si>
  <si>
    <t>Paskutinis namas kairėje
(The Last House on the Left)</t>
  </si>
  <si>
    <t>Kovotojas
(The Fighter)</t>
  </si>
  <si>
    <t>Kur tu pradingai, Bernadeta? (Where'd You Go, Bernadette)</t>
  </si>
  <si>
    <t>Žinutė (Текст)</t>
  </si>
  <si>
    <t>Išlikęs gyvas
(Lone Survivor)</t>
  </si>
  <si>
    <t>Be sienų (Без границ)</t>
  </si>
  <si>
    <t>Ilgas kelias žemyn
(A Long Way Down)</t>
  </si>
  <si>
    <t>Saulės ašaros
(Tears of the Sun)</t>
  </si>
  <si>
    <t>Batsiuvys (The Cobbler)</t>
  </si>
  <si>
    <t>Kai šėlsta mamos (Fun Mom Dinner)</t>
  </si>
  <si>
    <t>Klyksm4s
(Scre4m)</t>
  </si>
  <si>
    <t>Gęstanti saulė
(Sunshine)</t>
  </si>
  <si>
    <t>Atkirtis (Whiplash)</t>
  </si>
  <si>
    <t>Koma (Кома)</t>
  </si>
  <si>
    <t>Širdžių ėdikas
(L'arnacoeur / Heartbreaker)</t>
  </si>
  <si>
    <t>Dozė
(Spun)</t>
  </si>
  <si>
    <t>Lakas plaukams
(Hairspray)</t>
  </si>
  <si>
    <t>Tai nutiko Manhetene
(Maid in Manhattan)</t>
  </si>
  <si>
    <t>Toli nuo skubančios minios (Far From The Madding Crowd)</t>
  </si>
  <si>
    <t>Tulpių karštinė (Tulip Fever)</t>
  </si>
  <si>
    <t>Blogas policininkas
(The Bad Lieutenant)</t>
  </si>
  <si>
    <t>Laukinė (Wild)</t>
  </si>
  <si>
    <t>Namas, kurį pastatė Džekas (The House that Jack built)</t>
  </si>
  <si>
    <t>Estinfilm</t>
  </si>
  <si>
    <t>Ilgiausia kelionė (The Longest Ride)</t>
  </si>
  <si>
    <t>Hana Montana. Filmas
(Hannah Montana: The Movie)</t>
  </si>
  <si>
    <t>Svetimi namai (The Aftermath)</t>
  </si>
  <si>
    <t>Nes aš taip pasakiau
(Because I Said So)</t>
  </si>
  <si>
    <t>Tėtušio milijonai (Дорогой папа)</t>
  </si>
  <si>
    <t>Aštuoni milimetrai
(8 mm: Eight Millimeter)</t>
  </si>
  <si>
    <t>Mergvakaris Maljorkoje
(О чём молчат девушки)</t>
  </si>
  <si>
    <t>Šėtonas
(Devil)</t>
  </si>
  <si>
    <t>Čarlio angelai (Charlie's Angels)</t>
  </si>
  <si>
    <t>Savas žmogus
(Inside Man)</t>
  </si>
  <si>
    <t>Patriotų diena (Patriots Day)</t>
  </si>
  <si>
    <t>Uždelsta meilė
(Failure to Launch)</t>
  </si>
  <si>
    <t>Karklų žmogus
(The Wicker Man)</t>
  </si>
  <si>
    <t>Fatališka moteris
(Femme Fatale)</t>
  </si>
  <si>
    <t>Pirmų kartų vasara (Good kids)</t>
  </si>
  <si>
    <t>Kortų skaičiuotojas (The Card Counter)</t>
  </si>
  <si>
    <t>Kriminalinė Raudonkepuraitės istorija
(Hoodwinked)</t>
  </si>
  <si>
    <t>Mergina su drakono tatuiruote
(Män som hatar kvinnor / The Girl with the Dragon Tattoo)</t>
  </si>
  <si>
    <t>Blogasis Santa 2  (Bad Santa 2)</t>
  </si>
  <si>
    <t>Mergina vaikino kelnėse
(She's the Man)</t>
  </si>
  <si>
    <t>ACME Film /
Lakeshore International</t>
  </si>
  <si>
    <t>Naujoji karta Z  (The Girl with All the Gifts)</t>
  </si>
  <si>
    <t>Traukinys į Busaną 2: Pusiasalis (Train to Busan 2: Peninsula)</t>
  </si>
  <si>
    <t>Taksi 2
(Taxi 2)</t>
  </si>
  <si>
    <t>Juodoji orchidėja
(The Black Dahlia</t>
  </si>
  <si>
    <t>Sniego šunys
(Snow Dogs)</t>
  </si>
  <si>
    <t>Spec. Žvėrynas (Delta Zoo)</t>
  </si>
  <si>
    <t>Cinema Cartel</t>
  </si>
  <si>
    <t>Geismas, įspėjimas
(Lust, Caution)</t>
  </si>
  <si>
    <t>Pilis (Pilis)</t>
  </si>
  <si>
    <t>Mano monstriukas ir aš
(Water Horse: Legend of the Deep)</t>
  </si>
  <si>
    <t>Tapatybė
(Identity)</t>
  </si>
  <si>
    <t>Fantazijos tik suaugusiems (Fantasies)</t>
  </si>
  <si>
    <t>Rėjus
(Ray)</t>
  </si>
  <si>
    <t>Tryliktas aukštas
(The 13th Floor)</t>
  </si>
  <si>
    <t>Merė: laivo prakeiksmas (Mary)</t>
  </si>
  <si>
    <t>Kruvinosios skerdynės Teksase: pradžia
(The Texas Chainsaw Massacre: The Beginning)</t>
  </si>
  <si>
    <t>Kalėdų senis 2
(Santa Clause 2)</t>
  </si>
  <si>
    <t>Kur nuneša sapnai
(What Dreams May Come)</t>
  </si>
  <si>
    <t>Dekameronas: skaistuolių teritorija
(Virgin Territory)</t>
  </si>
  <si>
    <t>ACME Film /
Paradise Group</t>
  </si>
  <si>
    <t>Urvas
(The Cave)</t>
  </si>
  <si>
    <t>Vyrai, kurie spokso į ožkas
(The Men Who Stare At Goats)</t>
  </si>
  <si>
    <t>Idiotai
(Idioterne / The Idiots)</t>
  </si>
  <si>
    <t>Elniuko Ailo kelionė per Laplandiją (Aïlo: Une odyssée en Laponie)</t>
  </si>
  <si>
    <t>Estinfilms</t>
  </si>
  <si>
    <t>Pūga prie Mėmelio. Klaipėdos atvadavimo saga (Pūga prie Mėmelio. Klaipėdos atvadavimo saga)</t>
  </si>
  <si>
    <t>Pilietinė medija</t>
  </si>
  <si>
    <t>Naujas imperatoriaus pokštas
(The Emperor's New Groove)</t>
  </si>
  <si>
    <t>Ma</t>
  </si>
  <si>
    <t>Skiriamoji juosta
(Changing Lanes)</t>
  </si>
  <si>
    <t>Agentas prieš agentą
(Ballistic: Ecks Vs. Sever)</t>
  </si>
  <si>
    <t>ACME Film /
Epsilon</t>
  </si>
  <si>
    <t>Dvilypis meilužis (Lamant double)</t>
  </si>
  <si>
    <t>A-one films</t>
  </si>
  <si>
    <t>Pašoksime?
(Shall We Dance?)</t>
  </si>
  <si>
    <t>Sirijana
(Syriana)</t>
  </si>
  <si>
    <t>Mulan
(Mulan)</t>
  </si>
  <si>
    <t>Teisėjas (The Judge)</t>
  </si>
  <si>
    <t>Paršelio filmas
(The Piglet's Big Movie)</t>
  </si>
  <si>
    <t>Niko: kelias į žvaigždes
(Niko)</t>
  </si>
  <si>
    <t>Ištekėti per naktį 2 (Odnoklasnicy 2: Novij Povorot)</t>
  </si>
  <si>
    <t>Vandenyno gelmėse
(Deep Blue)</t>
  </si>
  <si>
    <t>Garsų pasaulio įrašai /
BBC / Greenlight Media</t>
  </si>
  <si>
    <t>Tokia kaip ir tu
(Someone Like You)</t>
  </si>
  <si>
    <t>Mergišiai
(Tomcats)</t>
  </si>
  <si>
    <t>Prekybos centro kietuolis: Las Vegas (Paul Bratt: Mall Cop 2)</t>
  </si>
  <si>
    <t>Glorija
(Gloria)</t>
  </si>
  <si>
    <t>Antroji aš (Celle que vous croyez)</t>
  </si>
  <si>
    <t>SWAT - greito reagavimo būrys
(S.W.A.T.)</t>
  </si>
  <si>
    <t>Uodega vizgina šunį
(Wag the Dog)</t>
  </si>
  <si>
    <t>Kaimynai (The People Upstairs)</t>
  </si>
  <si>
    <t>Laiko įkaitai
(Timeline)</t>
  </si>
  <si>
    <t>Pito drakonas  (Pete's Dragon)</t>
  </si>
  <si>
    <t>Zūlanderis 2 (Zoolander 2)</t>
  </si>
  <si>
    <t>Paslaptis: Išdrįsk svajoti (Secret: Dare to Dream)</t>
  </si>
  <si>
    <t>Apgalvota žmogžudystė
(Murder By Numbers)</t>
  </si>
  <si>
    <t>Čarlis ir šokolado fabrikas
(Charlie and the Chocolate Factory)</t>
  </si>
  <si>
    <t>Fantazija
(Fantasia 2000)</t>
  </si>
  <si>
    <t>Sutrikusi mafija
(Analyze That)</t>
  </si>
  <si>
    <t>Legionas
(Legion)</t>
  </si>
  <si>
    <t>Vaikas
(The Kid)</t>
  </si>
  <si>
    <t>Su meile, Saimonas (Love, Simon)</t>
  </si>
  <si>
    <t>Paskutiniai Brėmeno muzikantai</t>
  </si>
  <si>
    <t>Keistuolių teatras</t>
  </si>
  <si>
    <t>Patologija
(Pathology)</t>
  </si>
  <si>
    <t>ACME Film /
Moonlight Films</t>
  </si>
  <si>
    <t>Bernvakaris Australijoje 2 (Few less men)</t>
  </si>
  <si>
    <t>Legionierius
(Legionnaire)</t>
  </si>
  <si>
    <t>ACME Film /
Quadra Entertainment</t>
  </si>
  <si>
    <t>O tada mes šokome (And Then We Danced)</t>
  </si>
  <si>
    <t>Uždrausta karalystė
(The Forbidden Kingdom)</t>
  </si>
  <si>
    <t>Pakeliui (kartojama) (Pakeliui (kartojama))</t>
  </si>
  <si>
    <t>Tauras Films</t>
  </si>
  <si>
    <t>Karas
(Война / War)</t>
  </si>
  <si>
    <t>Amfiteatro filmai /
Intercinema</t>
  </si>
  <si>
    <t>Marija Kalas
(Callas Forever)</t>
  </si>
  <si>
    <t>Garsų pasaulio įrašai /
Capitol Films</t>
  </si>
  <si>
    <t>Sulaužytos gėlės
(Broken Flowers)</t>
  </si>
  <si>
    <t>Kubos voratinklis (Wasp Network)</t>
  </si>
  <si>
    <t>Karštos vasaros naktys (Hot Summer Nights)</t>
  </si>
  <si>
    <t>Garbinga kurtizanė
(Dangerous Beauty)</t>
  </si>
  <si>
    <t>Kelyje po Europą
(Eurotrip)</t>
  </si>
  <si>
    <t>ACME Film /
Blue Sea Productions Inc.</t>
  </si>
  <si>
    <t>Neracionalus žmogus (Irrational Man)</t>
  </si>
  <si>
    <t>Susipažinkite su Robinsonais
(Meet the Robinsons)</t>
  </si>
  <si>
    <t>Šeimos galva
(Family Man)</t>
  </si>
  <si>
    <t>Tamsa
(The Dark)</t>
  </si>
  <si>
    <t>Karalienė
(The Queen)</t>
  </si>
  <si>
    <t>Sukrėtimas (Concussion)</t>
  </si>
  <si>
    <t>Maži vaikai
(Little Children)</t>
  </si>
  <si>
    <t>Alfa gauja
(Alpha Dog)</t>
  </si>
  <si>
    <t>ACME Film /
Capitol Films</t>
  </si>
  <si>
    <t>Tamsiai mėlyna beveik juoda
(Azuloscurocasinegro)</t>
  </si>
  <si>
    <t>Planetos filmai / 
Sogepaq</t>
  </si>
  <si>
    <t>Sumažinti žmonės (Downsizing)</t>
  </si>
  <si>
    <t>Šanchajaus riteriai
(Shanghai Knights)</t>
  </si>
  <si>
    <t>Sunkūs laikai viešbutyje "El Royale" (Bad Times At The El Royale)</t>
  </si>
  <si>
    <t>Kosminis Samsamas (Samsam)</t>
  </si>
  <si>
    <t>Čarlio Vilsono karas
(Charlie Wilson's War)</t>
  </si>
  <si>
    <t>Sargybinis
(The Sentinel)</t>
  </si>
  <si>
    <t>Didelis blogas lapinas ir kitos istorijos (Le grand méchant renard et autres contes...)</t>
  </si>
  <si>
    <t>Atlantida: prarastoji imperija
(Atlantis: The Lost Empire)</t>
  </si>
  <si>
    <t>Triušio urvas
(Rabbit Hole)</t>
  </si>
  <si>
    <t>Jei tai būtų tiesa
(Just Like Heaven)</t>
  </si>
  <si>
    <t>Pagrobti ir perduoti
(Rendition)</t>
  </si>
  <si>
    <t>Pilė (Les aventures de pil (Pil's Adventures))</t>
  </si>
  <si>
    <t>Dar po vieną  (Druk)</t>
  </si>
  <si>
    <t>Nuoma su priedais
(Duplex)</t>
  </si>
  <si>
    <t>Aukso žirgas (Golden Horse)</t>
  </si>
  <si>
    <t>Kvėpavimas į marmurą</t>
  </si>
  <si>
    <t>Just a Moment</t>
  </si>
  <si>
    <t>Purvini šokiai: Havanos naktys
(Dirty Dancing: Havana Nights)</t>
  </si>
  <si>
    <t>Auksinės gėlės prakeiksmas
(Curse Of The Golden Flower)</t>
  </si>
  <si>
    <t>Kol nenuėjau miegoti (Before I go to Sleep)</t>
  </si>
  <si>
    <t>Elitinis būrys
(Tropa de Elite / The Elite Squad)</t>
  </si>
  <si>
    <t>ACME Film
Miramax</t>
  </si>
  <si>
    <t>Piranijos medžioklė
(Охота на пиранью / Piranha )</t>
  </si>
  <si>
    <t>Žavusis žudikas Tedas Bandis (Extremely Wicked, Shockingly Evil, and Vile)</t>
  </si>
  <si>
    <t>Partneris (Naparnik)</t>
  </si>
  <si>
    <t>Nesamasis laikas
(Non Present Time)</t>
  </si>
  <si>
    <t>Žvaigždžių karai: Klonų karai
(Star Wars: The Clone Wars)</t>
  </si>
  <si>
    <t>Būk kietas (Get Hard)</t>
  </si>
  <si>
    <t>Namas ant vaiduoklių kalvos
(House on Haunted Hill)</t>
  </si>
  <si>
    <t>Robotai
(Robots)</t>
  </si>
  <si>
    <t>Nemirtingieji
(Immortel (ad vitam) / Immortal (Ad Vitam))</t>
  </si>
  <si>
    <t>Lukas skruzdėliukas
(The Ant Bully )</t>
  </si>
  <si>
    <t>Vinčesterio košmaras (Winchester)</t>
  </si>
  <si>
    <t>Sparno broliai (Devotion)</t>
  </si>
  <si>
    <t>Paskutinis Škotijos karalius
(The Last King of Scotland)</t>
  </si>
  <si>
    <t>Draugeliai (Entourage)</t>
  </si>
  <si>
    <t>Troliai Mumiai ir žiemos pasaka (Muumien taikatalvi)</t>
  </si>
  <si>
    <t>Mirties diena (Happy death)</t>
  </si>
  <si>
    <t>28 dienos
(28 Days)</t>
  </si>
  <si>
    <t>Amerikietiškas apiplėšimas (American Heist)</t>
  </si>
  <si>
    <t>Mirusios dukterys
(Мёртвые дочери / Dead Daughters)</t>
  </si>
  <si>
    <t>Pirmasis Baltijos kanalas</t>
  </si>
  <si>
    <t>Paryžius
(Paris)</t>
  </si>
  <si>
    <t>Fantastiškas ketvertas (Fantastic Four)</t>
  </si>
  <si>
    <t>Makbetas (Macbeth)</t>
  </si>
  <si>
    <t>Informatorius (Three Seconds (Informer))</t>
  </si>
  <si>
    <t>Amerikos ultra (American Ultra)</t>
  </si>
  <si>
    <t>Malonumų namai  (La Maison)</t>
  </si>
  <si>
    <t>Imperatorius ir žudikas
(Jing ke ci qin wang / The Emperor and the Assasin)</t>
  </si>
  <si>
    <t>Anakonda
(Anaconda)</t>
  </si>
  <si>
    <t>Pragaras Konektikute
(The Haunting in Connecticut)</t>
  </si>
  <si>
    <t>Atostogos
(Walking On Sunshine)</t>
  </si>
  <si>
    <t>Princesės dienoraštis
(The Princess Diaries)</t>
  </si>
  <si>
    <t>Nepažįstamieji: nakties grobis (The Strangers: Prey at Night)</t>
  </si>
  <si>
    <t xml:space="preserve">NCG Distribution </t>
  </si>
  <si>
    <t>Gomora
(Gomorra)</t>
  </si>
  <si>
    <t>Forum Cinemas /
Maywin</t>
  </si>
  <si>
    <t>Sugrįžę iš praeities
(Blast from the Past)</t>
  </si>
  <si>
    <t>Žemė: viena nuostabi diena (Earth: One amazing day)</t>
  </si>
  <si>
    <t>Madam (Madame)</t>
  </si>
  <si>
    <t>Laimimgas bilietas (Vezuchyj Sluchaj)</t>
  </si>
  <si>
    <t>Ugnimi ir kalaviju
(Ogniem i miechem / With Fire and Sword)</t>
  </si>
  <si>
    <t>Kino projektai</t>
  </si>
  <si>
    <t>Amerikos numylėtiniai
(America's Sweathearts)</t>
  </si>
  <si>
    <t>Šėtoniškas Nikis
(Little Nicky)</t>
  </si>
  <si>
    <t>Katynė
(Post mortem. Opowiesc katynska / Katyn)</t>
  </si>
  <si>
    <t>Akson Studio / TVP S.A./ 
Meedfilms</t>
  </si>
  <si>
    <t>Siekiant gailestingumo (Just Mercy)</t>
  </si>
  <si>
    <t>Prie jūros (By the sea)</t>
  </si>
  <si>
    <t xml:space="preserve"> V - tai vendeta
(V For Vendetta ) </t>
  </si>
  <si>
    <t>Padangių akis (Eye in the sky)</t>
  </si>
  <si>
    <t>Jūsų nešvankybe
(Your Highness)</t>
  </si>
  <si>
    <t>Steve Jobs (Steve Jobs)</t>
  </si>
  <si>
    <t>Nuodėmė
(Trasgredire / Transgressions)</t>
  </si>
  <si>
    <t>Artdo biuras / Bombos filmai /
Kitoks kinas</t>
  </si>
  <si>
    <t>Rembo IV
(Rambo)</t>
  </si>
  <si>
    <t>Garsų pasaulio įrašai /
Lionsgate</t>
  </si>
  <si>
    <t>Morgan (Morgan)</t>
  </si>
  <si>
    <t>Mes valdome naktį
(We Own the Night)</t>
  </si>
  <si>
    <t>ACME Film /
Cascade Film</t>
  </si>
  <si>
    <t>Galutinis tikslas 2
Final Destination 2)</t>
  </si>
  <si>
    <t>Metų laikai (Les saisons)</t>
  </si>
  <si>
    <t xml:space="preserve">Tuk tuk tuk (Knock Knock) </t>
  </si>
  <si>
    <t>Pilotas (Летчик)</t>
  </si>
  <si>
    <t>Nakties klajūnai
(Street Kings)</t>
  </si>
  <si>
    <t>Zombių žemė
(Zombieland)</t>
  </si>
  <si>
    <t>Mirties blyksnis (Untitled James Gunn (Brightburn))</t>
  </si>
  <si>
    <t>Išleistuvės (Выпускной)</t>
  </si>
  <si>
    <t>4-asis lygmuo
(The Fourth Kind)</t>
  </si>
  <si>
    <t>Avarija
(Crash)</t>
  </si>
  <si>
    <t>ACME Film /
Syndicate Films</t>
  </si>
  <si>
    <t>Mergina su trūkumais
(Girl, Interrupted)</t>
  </si>
  <si>
    <t>Kai sutiksi aukštą tamsiaplaukį
(You Will Meet a Tall Dark Stranger)</t>
  </si>
  <si>
    <t>Naujieji mutantai (New Mutants)</t>
  </si>
  <si>
    <t>Vedybų planuotoja
(The Wedding Planner)</t>
  </si>
  <si>
    <t>Palikti Aliaskoje
(Frozen Ground)</t>
  </si>
  <si>
    <t>Elegija
(Elegy)</t>
  </si>
  <si>
    <t>ACME Film
Lakeshore Entertainment</t>
  </si>
  <si>
    <t>Žvaigždžių kelias
(Star Trek)</t>
  </si>
  <si>
    <t>Jausmų galia
(Eternal Sunshine of the Spotless Mind)</t>
  </si>
  <si>
    <t>Šaulys (Gunman)</t>
  </si>
  <si>
    <t>Avelės ir vilkai 2 (Sheep and Wolves: Pig Deal (Sheep and Wolves 2))</t>
  </si>
  <si>
    <t>Lilija amžinai
(Lilja 4-ever)</t>
  </si>
  <si>
    <t>Korumpuotasis
(The Corruptor)</t>
  </si>
  <si>
    <t>Pasaulis yra didelis ir išsigelbėjimas slypi už kampo
(Svetat e golyam i spasenie debne otvsyakade / 
The World Is Big and Salvation Lurks around the Corner)</t>
  </si>
  <si>
    <t>Užsičiaupk!
(Tais-Toi! / Ruby &amp; Quentin)</t>
  </si>
  <si>
    <t>ACME Film /
UGC</t>
  </si>
  <si>
    <t>Ekstraordinarių džentelmenų lyga
(The League of Extraordinary Gentlemen)</t>
  </si>
  <si>
    <t>Viskas apie mano mamą
(Todo sobre mi madre / All About My Mother)</t>
  </si>
  <si>
    <t>Nauja praeitis (Reminiscence)</t>
  </si>
  <si>
    <t>Pavojingas sandėris
(Cradle 2 the Grave)</t>
  </si>
  <si>
    <t>Auklė Makfi ir didysis sprogimas
(Nanny McPhee and the Big Bang)</t>
  </si>
  <si>
    <t>AXX - Grožis ir geismas / Zero</t>
  </si>
  <si>
    <t xml:space="preserve">Pavarotti </t>
  </si>
  <si>
    <t>Baubas 3D
(Вый / Viy)</t>
  </si>
  <si>
    <t>Kolibrio projektas (Hummingbird Project)</t>
  </si>
  <si>
    <t>Viktorija ir Abdulas (Victoria and Abdul)</t>
  </si>
  <si>
    <t>Benas grįžo į namus (Ben is Back)</t>
  </si>
  <si>
    <t>Vyriškas ping-pongas
(Balls of Fury)</t>
  </si>
  <si>
    <t>Zoolanderis
(Zoolander)</t>
  </si>
  <si>
    <t>Komandosai (Renegades)</t>
  </si>
  <si>
    <t>Miesto legenda
(Urban legend)</t>
  </si>
  <si>
    <t>Sensacija
(Scoop)</t>
  </si>
  <si>
    <t>Paparaciai
(Paparazzi)</t>
  </si>
  <si>
    <t>Lizdas (The Nest)</t>
  </si>
  <si>
    <t>Žaibiškas kerštas
(Faster)</t>
  </si>
  <si>
    <t>Lavina (Downhill)</t>
  </si>
  <si>
    <t>Kaip „Titanikas“ mane išgelbėjo (How the Titanic Became My Lifeboat)</t>
  </si>
  <si>
    <t>Kova su šešėliu
(Бой с тенью / Shadow Boxing)</t>
  </si>
  <si>
    <t>Kalėdos džiunglėse (Christmas in the Jungle)</t>
  </si>
  <si>
    <t>Gyvatės lėktuve
(Snakes on a Plane)</t>
  </si>
  <si>
    <t>Selma ir užburtas miestas (Dia de Muertos)</t>
  </si>
  <si>
    <t>Atsiminimai iš Italijos (Made in Italy)</t>
  </si>
  <si>
    <t>Karštagalviai 2
(Hot Shots 2)</t>
  </si>
  <si>
    <t>Nors mirk iš gėdos
(Walk of Shame)</t>
  </si>
  <si>
    <t>Sidro namų taisyklės
(Cider House Rules)</t>
  </si>
  <si>
    <t>Kaukės sūnus
(Son of the Mask)</t>
  </si>
  <si>
    <t>Arklių užkalbėtojas
(The Horse Whisperer)</t>
  </si>
  <si>
    <t>Dauntono Abatija 2: nauja era (Downton Abbey: A New Era)</t>
  </si>
  <si>
    <t>Kartą Venecijoj (Bruce Willis (Once upon a Time in Venice))</t>
  </si>
  <si>
    <t>Desantininkai
(Jarhead)</t>
  </si>
  <si>
    <t>Vestuvių dainininkas
(The Wedding Singer)</t>
  </si>
  <si>
    <t>Bitininkas (Candyman)</t>
  </si>
  <si>
    <t>Narai
(Men of Honor)</t>
  </si>
  <si>
    <t>Pianistė
(La Pianiste / The Piano Teacher)</t>
  </si>
  <si>
    <t>Gyvūnas
(Animal)</t>
  </si>
  <si>
    <t>Viskas tik prasideda (Just Getting Started)</t>
  </si>
  <si>
    <t>Mūsų pirmosios atostogos (Premières vacances)</t>
  </si>
  <si>
    <t>Pirmoji meilė
(Down to You)</t>
  </si>
  <si>
    <t>Paskutinis bučinys
(Last Kiss)</t>
  </si>
  <si>
    <t>Amžinybė tarp mūsų (Endless )</t>
  </si>
  <si>
    <t>Ar begali būti blogiau?
(What's the Worst That Could Happen?)</t>
  </si>
  <si>
    <t>Diena kai aš sugrįšiu (The Mercy)</t>
  </si>
  <si>
    <t>Karštas kubilas - laiko mašina
(Hot Tub Time Machine)</t>
  </si>
  <si>
    <t>Mistinė upė
(Mystic River)</t>
  </si>
  <si>
    <t>Meilės romano pabaiga
(The End of the Affair)</t>
  </si>
  <si>
    <t>Šuns kailyje
(The Shaggy Dog )</t>
  </si>
  <si>
    <t>Advokatas (Advokatas)</t>
  </si>
  <si>
    <t>Naratyvas</t>
  </si>
  <si>
    <t>Vaikystė (Boyhood)</t>
  </si>
  <si>
    <t>Atsargiai, ragana (Zlogonje)</t>
  </si>
  <si>
    <t>Pusserė Betė
(Cousin Bette)</t>
  </si>
  <si>
    <t>Monstrų puota
(Monster's Ball)</t>
  </si>
  <si>
    <t>Didžioji kova
(Grudge Match)</t>
  </si>
  <si>
    <t>Programišiai (Blackhat)</t>
  </si>
  <si>
    <t>Teroro planeta
(Planet Terror)</t>
  </si>
  <si>
    <t>Laisvas kaip paukštis (Status Svoboden)</t>
  </si>
  <si>
    <t>Antikileris / Antižmogžudys
(Antikiller)</t>
  </si>
  <si>
    <t>Garsų pasaulio įrašai /
Central Partnership</t>
  </si>
  <si>
    <t>Du broliai - tigrės vaikai
(Deux Freres / Two Brothers)</t>
  </si>
  <si>
    <t>Nešdintis visu greičiu (Autobahn (Collide))</t>
  </si>
  <si>
    <t>Pinigų monstras (Money monster)</t>
  </si>
  <si>
    <t>Pagonių žiedas (The Pagan King)</t>
  </si>
  <si>
    <t>Modelis (The model)</t>
  </si>
  <si>
    <t>Apie ką galvoja vyrai: pratęsimas (О чём говорят мужчины. Продолжение)</t>
  </si>
  <si>
    <t>Kontaktas
(Contact)</t>
  </si>
  <si>
    <t>CineMark /
Warner Bros.</t>
  </si>
  <si>
    <t>Mano mažasis karalius (King)</t>
  </si>
  <si>
    <t>Purpurinis sparnas: flamingų paslaptis
(The Crimson Wing: Mystery of the Flamingos)</t>
  </si>
  <si>
    <t>Ponia Haris vyksta į Paryžių  (Mrs Harris Goes to Paris)</t>
  </si>
  <si>
    <t>Labas, Oksana Sokolova! (Ну, здравствуй, Оксана Соколова!)</t>
  </si>
  <si>
    <t>Meile tikiu (I still believe)</t>
  </si>
  <si>
    <t>Ką išdarinėja vyrai! 2 (Что творят мужчины! 2)</t>
  </si>
  <si>
    <t>Plevėsa Helas
(Shallow Hal)</t>
  </si>
  <si>
    <t>Stounas
(Stone)</t>
  </si>
  <si>
    <t>Mergina vandenyje
(Lady in the Water)</t>
  </si>
  <si>
    <t>Moterys
(Crush)</t>
  </si>
  <si>
    <t>ACME Film /
Film Four</t>
  </si>
  <si>
    <t>Veronika ryžtasi mirti
(Veronika Decides to Die)</t>
  </si>
  <si>
    <t>Po merginų sijonais
(Sous les jupes des filles)</t>
  </si>
  <si>
    <t>Ugnikalnis
(Volcano)</t>
  </si>
  <si>
    <t>Ko nori mergina
(What a Girl Wants)</t>
  </si>
  <si>
    <t>Sąmokslo teorija
(Conspiracy Theory)</t>
  </si>
  <si>
    <t>Nuosavas šnipas (My Spy)</t>
  </si>
  <si>
    <t>Mano didelės storos graikiškos vestuvės II (My Big Fat Greek Wedding II)</t>
  </si>
  <si>
    <t>Mano kaimynė - porno žvaigždė
(The Girl Next Door)</t>
  </si>
  <si>
    <t>Vaiduoklių byla (Ghost Stories)</t>
  </si>
  <si>
    <t>Terminatorius 2. Paskutinio teismo diena 3D (Terminator 2: Judgment Day 3D)</t>
  </si>
  <si>
    <t>Džesio Džeimso nužudymas, kurį įvykdė bailys Robertas Fordas
(The Assassination of the Jesse James by the Coward Robert Ford)</t>
  </si>
  <si>
    <t>Šakalas
(The Jackal)</t>
  </si>
  <si>
    <t>Antikileris D.K.: meilės kaina
(Антикиллер Д.К: Любовь без памяти / Antikiller 3)</t>
  </si>
  <si>
    <t>Tiltas į Terabitiją
(Bridge to Terabithia)</t>
  </si>
  <si>
    <t>Aukšta klasė (High-Rise)</t>
  </si>
  <si>
    <t>Stebėtojas
(The Watcher)</t>
  </si>
  <si>
    <t>ACME Film /
Interlight</t>
  </si>
  <si>
    <t>Žinau ką padarei aną vasarą
(I Know What You Did Last Summer)</t>
  </si>
  <si>
    <t>Stebėk ir raportuok
(Observe and Report)</t>
  </si>
  <si>
    <t>Misteris Dydsas
(Mr. Deeds)</t>
  </si>
  <si>
    <t>Viską lemia pinigai
(Money Talks)</t>
  </si>
  <si>
    <t>Nesusekamas
(Untraceable)</t>
  </si>
  <si>
    <t>Reivas  (Beats)</t>
  </si>
  <si>
    <t>Džiunglių knyga
(The Jungle Book 2)</t>
  </si>
  <si>
    <t>Inspektorius Gudrutis
(Inspector Gadget)</t>
  </si>
  <si>
    <t>Troškimų kambarys (The room)</t>
  </si>
  <si>
    <t>Operacija "Mincemeat" (Operation Mincemeat)</t>
  </si>
  <si>
    <t>Vaikinai pagal iškvietimą (Трезвый водитель)</t>
  </si>
  <si>
    <t>BABAUŽIUKAI. Septynios fantastiškos istorijos (BABAUŽIUKAI. Septynios fantastiškos istorijos)</t>
  </si>
  <si>
    <t>MB Laukite tęsinio</t>
  </si>
  <si>
    <t>Nubusti Meksikoje (Search Party)</t>
  </si>
  <si>
    <t>Nykštukas nosis
(Карлик нос / Little Longnose)</t>
  </si>
  <si>
    <t>Amfiteatro filmai /
Kinokompaniya CTB</t>
  </si>
  <si>
    <t>Šefas ant ratų. Virtuvė Los Andžele
(Chef)</t>
  </si>
  <si>
    <t>Top Film / Incognito Films</t>
  </si>
  <si>
    <t>Užgaidų maratonas (Марафон желаний)</t>
  </si>
  <si>
    <t>Beprotiškas miestas
(Mad City)</t>
  </si>
  <si>
    <t>Atpildas
(A Man Apart)</t>
  </si>
  <si>
    <t>Drakono užkeikimas (Dragon Spell)</t>
  </si>
  <si>
    <t>Golden Cooperation</t>
  </si>
  <si>
    <t>Kava ir cigaretės
(Coffee and Cigarettes)</t>
  </si>
  <si>
    <t>ACME Film /
Fortissimo Films</t>
  </si>
  <si>
    <t>Benedeta (Benedetta)</t>
  </si>
  <si>
    <t>Filomena
(Philomena)</t>
  </si>
  <si>
    <t>Asmens sargybinis
(The Bodyguard)</t>
  </si>
  <si>
    <t>Goja
(Goya en Burdeos / Goya in Bordeaux)</t>
  </si>
  <si>
    <t>Pramuštgalviai
(The Rugrats Movie)</t>
  </si>
  <si>
    <t>Po Toskanos saule
(Under the Tuscan Sun)</t>
  </si>
  <si>
    <t>Katinas su skrybėle
(The Cat in the Hat)</t>
  </si>
  <si>
    <t>Nekviesti svečiai
(The Uninvited)</t>
  </si>
  <si>
    <t>Eime su manimi (Walk with me)</t>
  </si>
  <si>
    <t>Dantės virškalnė
(Dante's Peak)</t>
  </si>
  <si>
    <t>Justin Bieber. Tikėk!
(Justin Bieber's Believe)</t>
  </si>
  <si>
    <t>Palikti vandenyne
(Open Water)</t>
  </si>
  <si>
    <t>Supermenas: sugrįžimas
(Superman Returns)</t>
  </si>
  <si>
    <t>Užsispyrėlės sutramdymas
(Ten Things I Hate About You)</t>
  </si>
  <si>
    <t>Išminuotojų būrys
(The Hurt Locker)</t>
  </si>
  <si>
    <t>Kuponų karalienės (Queenpins)</t>
  </si>
  <si>
    <t>Pagrobimas 3 (Taken 3)</t>
  </si>
  <si>
    <t>Didžiosios viltys
(Great Expectations)</t>
  </si>
  <si>
    <t>Leónė. Bėganti į šviesą</t>
  </si>
  <si>
    <t>Juodas Katinas</t>
  </si>
  <si>
    <t>47 metrai: įkalintos po vandeniu (47 Meters Down: Uncaged)</t>
  </si>
  <si>
    <t>Laukinės aistros
(Wild Things)</t>
  </si>
  <si>
    <t>78 paragrafas
(Параграф 78 / Paragraf 78)</t>
  </si>
  <si>
    <t>Popiežė Joana
(Pope Joan)</t>
  </si>
  <si>
    <t>Jaunavedžiai
(Just Married)</t>
  </si>
  <si>
    <t>Mažylio Nikolia atostogos (Les Vacances du petit Nicolas)</t>
  </si>
  <si>
    <t>Užsispyrusi blondinė 
(Legally Blonde)</t>
  </si>
  <si>
    <t>Drugio efektas
(The Butterfly Effect)</t>
  </si>
  <si>
    <t>Žvaigždžių karai
(Star Wars)</t>
  </si>
  <si>
    <t>Jausmų vandenynas
(Deep End of the Ocean)</t>
  </si>
  <si>
    <t>21 tiltas (21 Bridges)</t>
  </si>
  <si>
    <t>Netark nė žodžio
(Don't Say a Word)</t>
  </si>
  <si>
    <t>Nepageidaujamas kaimynas
(Lakerview Terrace)</t>
  </si>
  <si>
    <t>Drive My Car (Drive My Car)</t>
  </si>
  <si>
    <t>Velnio advokatas
(Devil's Advocate)</t>
  </si>
  <si>
    <t>Jackass amžinai (Jackass Forever)</t>
  </si>
  <si>
    <t>Gimęs teisti
(Меченосец / The Sword Bearer)</t>
  </si>
  <si>
    <t>Patersonas (Paterson)</t>
  </si>
  <si>
    <t>Mažoji Italija (Little Italy)</t>
  </si>
  <si>
    <t>5x2
(Cinq fois Deux / 5x2: Five Times Two)</t>
  </si>
  <si>
    <t>Artdo biuras / Geras kinas /
Celluloid Dreams</t>
  </si>
  <si>
    <t>Penkiolika šlovės minučių
(Fifteen Minutes)</t>
  </si>
  <si>
    <t>Aldabra (Aldabra)</t>
  </si>
  <si>
    <t>Lengvabūdė pirmūnė
(Easy A)</t>
  </si>
  <si>
    <t>Žvėrelių maištas
(Furry Vengeance)</t>
  </si>
  <si>
    <t>Meilės laukimas
(Fa yeung nin wa / In the Mood of Love)</t>
  </si>
  <si>
    <t>Greitis
(Speed)</t>
  </si>
  <si>
    <t>Skafandras ir drugelis
(Le Scaphandre et le papillon / The Diving Bell and the Butterfly)</t>
  </si>
  <si>
    <t>Nepaklusnusis  (Непослушник)</t>
  </si>
  <si>
    <t>Misija "Meškučiai" (Teddy Boom)</t>
  </si>
  <si>
    <t>Galiūnas Džo
(Mighty Joe Young)</t>
  </si>
  <si>
    <t>Lok, stauk arba šauk
(Lock, Stock and Two Smoking Barrels)</t>
  </si>
  <si>
    <t xml:space="preserve">Amfiteatro filmai /
Summit Entertainment </t>
  </si>
  <si>
    <t>Gilyn į mišką (Into The Woods)</t>
  </si>
  <si>
    <t>Šuo vaiduoklis: samurajaus kelias
(Ghost Dog: The Way of Samurai)</t>
  </si>
  <si>
    <t>Geriausi draugai  (Ella Bella Bingo)</t>
  </si>
  <si>
    <t>Svajonių traukinys
(The Polar Express)</t>
  </si>
  <si>
    <t>11 beprotiškų užduočių
(11 Comendements / The 11 Commandments)</t>
  </si>
  <si>
    <t>Mintyse tik tu
(Martha Meet Frank, Daniel and Lawrence)</t>
  </si>
  <si>
    <t>ACME Film /
Channel Four Films</t>
  </si>
  <si>
    <t>Dambis (Dumbo)</t>
  </si>
  <si>
    <t>Visa griaunantis
(Demolition Man)</t>
  </si>
  <si>
    <t>Černobylis. Bedugnė (Чернобыль)</t>
  </si>
  <si>
    <t>Izabelė ir jos vyrai (Un beau soleil intérieur)</t>
  </si>
  <si>
    <t>Fantazijos viršūnė: sudvasintieji
(Final Fantasy: Spirits Within)</t>
  </si>
  <si>
    <t>Išvesk mane iš proto 
(Drive Me Crazy)</t>
  </si>
  <si>
    <t>Monos Lizos šypsena
(Mona Lisa Smile)</t>
  </si>
  <si>
    <t>Didžioji scena
(Center Stage)</t>
  </si>
  <si>
    <t>Bielka ir Strielka - kosmoso užkariautojos
(Звездные собаки Белка и Стрелка / Space Dogs 3D)</t>
  </si>
  <si>
    <t>Greitis 2: kruizo kontrolė
(Speed 2: Cruise Control)</t>
  </si>
  <si>
    <t>Skuba tik kvailiai
(Fools Rush In)</t>
  </si>
  <si>
    <t>Apgavikai
(Matchstick Men)</t>
  </si>
  <si>
    <t>Tigras ir sniegas
(La Tigre e la neve / The Tiger and the Snow)</t>
  </si>
  <si>
    <t>Venecijos pirklys
(Merchant of Venice)</t>
  </si>
  <si>
    <t>Bėgimas džiunglėse 
(The Rundown)</t>
  </si>
  <si>
    <t>Krydas: Gimęs kovoti (Creed)</t>
  </si>
  <si>
    <t>Blefuotojas   (Poker Face)</t>
  </si>
  <si>
    <t>Herbis: lenktynių asas
(Herbie: Fully Loaded)</t>
  </si>
  <si>
    <t>Kosmoso kaubojai
(Space Cowboys)</t>
  </si>
  <si>
    <t>Vagių karalius (King of Thieves)</t>
  </si>
  <si>
    <t>Kad ir kas benutiktų
(Whatever Works)</t>
  </si>
  <si>
    <t>Pradžia (Inception)</t>
  </si>
  <si>
    <t>Tenenbaumai
(The Royal Tennenbaums)</t>
  </si>
  <si>
    <t>Tėčio dienos rūpestis
(Daddy Day Care)</t>
  </si>
  <si>
    <t>Ginklai Akimbo (Guns Akimbo)</t>
  </si>
  <si>
    <t>Trigubas X-2: aukštesnis lygis
(xXx: State of the Union)</t>
  </si>
  <si>
    <t>Antikristas
(Antichrist)</t>
  </si>
  <si>
    <t>Paleistuvis
(Le Libertin / The Libertine)</t>
  </si>
  <si>
    <t>Goja
(Los Fantasmas de Goya / Goya's Ghosts)</t>
  </si>
  <si>
    <t>Padykėlė Lola
(Monella / Frivolous Lola)</t>
  </si>
  <si>
    <t>Žmonos ir meilužės
(Town and Country)</t>
  </si>
  <si>
    <t>Švytinti tamsoje  (Radioactive)</t>
  </si>
  <si>
    <t>Laimingas skaičius… kitas
(Lucky Number Slevin)</t>
  </si>
  <si>
    <t>Pirmas po Dievo
(Первый После Бога / The First After God)</t>
  </si>
  <si>
    <t>Operacija Overlord (Overlord)</t>
  </si>
  <si>
    <t>Trylika vaiduoklių
(13 Ghosts)</t>
  </si>
  <si>
    <t>Nepatogi tiesa
(An Inconvenient Truth)</t>
  </si>
  <si>
    <t>Specialieji seansai</t>
  </si>
  <si>
    <t>Ekstazė (Climax)</t>
  </si>
  <si>
    <t>Paralelinės mamos  (Parallel Mothers)</t>
  </si>
  <si>
    <t>2 naktys iki ryto (2 yota aamuun)</t>
  </si>
  <si>
    <t>Kino Pasaka</t>
  </si>
  <si>
    <t>Apsimetėlis, sukčius ir dama
(The Two Faces of January)</t>
  </si>
  <si>
    <t>Bilis Eliotas
(Billy Elliot)</t>
  </si>
  <si>
    <t>Šventojo elnio nužudymas (The Killing of a Sacred Deer)</t>
  </si>
  <si>
    <t>100 metų kartu (100 metų kartu)</t>
  </si>
  <si>
    <t>100 metų kartu</t>
  </si>
  <si>
    <t>Saulė irgi žvaigždė (Sun is also a star)</t>
  </si>
  <si>
    <t>Laisvo elgesio močiutė 3. Pradžia  (Прабабушка легкого поведения. Начало)</t>
  </si>
  <si>
    <t>Zatoiči
(Zatoichi / The Blind Swordsman: Zatoichi)</t>
  </si>
  <si>
    <t>Širi
(Swiri / Shiri)</t>
  </si>
  <si>
    <t>Pametusi galvą
(Head Over Heels)</t>
  </si>
  <si>
    <t>Kruvinosios skerdynės Teksase
(The Texas Chainsaw Massacre)</t>
  </si>
  <si>
    <t>Nenugalimas
(Invictus)</t>
  </si>
  <si>
    <t>Meilės virusas
(Get Over It)</t>
  </si>
  <si>
    <t>Baubas
(Boogeyman)</t>
  </si>
  <si>
    <t>Pasiklydę Los Andžele
(L.A. Without a Map)</t>
  </si>
  <si>
    <t>Amfiteatro filmai /
CLT-UFA</t>
  </si>
  <si>
    <t>Emma  (Emma )</t>
  </si>
  <si>
    <t>Apie meilę ir kitus demonus
(Of Love and Other Demons)</t>
  </si>
  <si>
    <t>Mergina voratinklyje (Girl in the Spiders Web)</t>
  </si>
  <si>
    <t>Vyrai  (Men)</t>
  </si>
  <si>
    <t>Porininkai
(Double Team)</t>
  </si>
  <si>
    <t>Žmogus, kurio nebuvo
(The Man Who Wasn't There)</t>
  </si>
  <si>
    <t>Pabėgimo planas 2 (Escape Plan 2: Hades)</t>
  </si>
  <si>
    <t>Deimantų vėrinio paslaptis
(The Affair of the Necklace)</t>
  </si>
  <si>
    <t>Visa tiesa apie vyrus  (Vsio o mužčynach)</t>
  </si>
  <si>
    <t>Namas monstras
(Monster House)</t>
  </si>
  <si>
    <t>Broliai Sistersai (Sisters Brothers)</t>
  </si>
  <si>
    <t>Daugiau garso ir šviesų (We Are Your Friends)</t>
  </si>
  <si>
    <t>Meilė angelų mieste (Ljubovj V Gorode Angelov)</t>
  </si>
  <si>
    <t>Dienos šviesa
(Daylight)</t>
  </si>
  <si>
    <t>Specialistas
(The Specialist)</t>
  </si>
  <si>
    <t>Aš už Tave pakalbėsiu (When we talk about KGB)</t>
  </si>
  <si>
    <t>Meed film</t>
  </si>
  <si>
    <t>Miego mokslas
(The Science of Sleep)</t>
  </si>
  <si>
    <t>ACME Film /
Gaumont</t>
  </si>
  <si>
    <t>Virtuvė sielai
(Soul Kitchen)</t>
  </si>
  <si>
    <t>Žaisliniai kareivėliai
(Small Soldiers)</t>
  </si>
  <si>
    <t>Kaip prarasti draugus ir atstumti žmones
(How to Lose Friends &amp; Alienate People)</t>
  </si>
  <si>
    <t>Premier Pictures</t>
  </si>
  <si>
    <t>Laiškai iš Ivo Džimos
(Letters from Iwo Jima)</t>
  </si>
  <si>
    <t>Neoninis demonas (Neon demon)</t>
  </si>
  <si>
    <t>Vagiliautojai (Manbiki kazoku)</t>
  </si>
  <si>
    <t>Šeštasis elementas
(A Space Travesty)</t>
  </si>
  <si>
    <t>Kriaušių pyragėliai su levandomis (Le gout des merveilles)</t>
  </si>
  <si>
    <t>Kartą Niujorke
(The Immigrant)</t>
  </si>
  <si>
    <t>Meilės punšas
(Love Punch)</t>
  </si>
  <si>
    <t>Domino
(Domino)</t>
  </si>
  <si>
    <t>ACME Film /
Scott Free</t>
  </si>
  <si>
    <t>Rekrutas
(The Recruit)</t>
  </si>
  <si>
    <t>Spiralė (Spiral)</t>
  </si>
  <si>
    <t>Migruojantys paukščiai 2: imperatoriaus kelionė
(La Marche de l'empereur / The Emperor's Journey)</t>
  </si>
  <si>
    <t>Žąsine, kur mano automobilis
(Dude, Where Is My Car)</t>
  </si>
  <si>
    <t>Raganos (Witches)</t>
  </si>
  <si>
    <t>Geriausias draugas
(The Next Best Thing)</t>
  </si>
  <si>
    <t>Spice World
(Spice World)</t>
  </si>
  <si>
    <t>Amfiteatro filmai /
Icon Entertainment International</t>
  </si>
  <si>
    <t>Rūgštus miškas (ACID FOREST)</t>
  </si>
  <si>
    <t>Neon Realism</t>
  </si>
  <si>
    <t>Džipers Kripers 2
(Jeepers Creepers 2)</t>
  </si>
  <si>
    <t>Nelauktas smūgis
(Sucker Punch)</t>
  </si>
  <si>
    <t>Elektra
(Elektra)</t>
  </si>
  <si>
    <t>Blogasis Santa
(Bad Santa)</t>
  </si>
  <si>
    <t>Mis slaptoji agentė 2: ginkluota ir žavinga
(Miss Congeniality 2: Armed and Fabulous)</t>
  </si>
  <si>
    <t>Ramūs tarp vilkų
(Lions for Lambs)</t>
  </si>
  <si>
    <t>Dylere (La Dorrone)</t>
  </si>
  <si>
    <t>Gyvasis vandenynas
(Oceans)</t>
  </si>
  <si>
    <t>Šnipų vaikučiai 2: prarastų svajonių sala
(Spy Kids 2: Island of Lost Dreams)</t>
  </si>
  <si>
    <t>Kūno aistros 
(Body Shots)</t>
  </si>
  <si>
    <t>Nenugalimas vienuolis
(Bulletproof Monk)</t>
  </si>
  <si>
    <t>Visos jos tokios
(High Fidelity)</t>
  </si>
  <si>
    <t>Tamsos miestas
(Dark City)</t>
  </si>
  <si>
    <t>Ji
(Her)</t>
  </si>
  <si>
    <t>Stadiono vaikis
(The Waterboy)</t>
  </si>
  <si>
    <t>Baltasis oleandras
(White Oleander)</t>
  </si>
  <si>
    <t>Jaunikis ant balto žirgo (Le Retour du Héros)</t>
  </si>
  <si>
    <t>Atostogos: mokslai baigėsi
(Recess: School's Out)</t>
  </si>
  <si>
    <t xml:space="preserve">Mitai (Mify) </t>
  </si>
  <si>
    <t>Geras berniukas (Horoshij malcik)</t>
  </si>
  <si>
    <t>Drakono raitelis (Dragon Rider)</t>
  </si>
  <si>
    <t>Aš, tu, jis ir ji (Я, Ты, Он, Она)</t>
  </si>
  <si>
    <t>Žaisminga vakarienė
(Le Diner de cons / The Dinner Game)</t>
  </si>
  <si>
    <t>Aš esi Tu
(You am I)</t>
  </si>
  <si>
    <t>Forum Cinemas /
Uljanos Kim Studija</t>
  </si>
  <si>
    <t>13
(13)</t>
  </si>
  <si>
    <t>Kaukolės
(The Skulls)</t>
  </si>
  <si>
    <t>Fokstrotas (Foxtrot)</t>
  </si>
  <si>
    <t>Rifkino festivalis (Rifkin‘s Festival)</t>
  </si>
  <si>
    <t>Patikimas piemuo
(The Good Shepherd)</t>
  </si>
  <si>
    <t>Maištingoji Ana 
(Caotica Ana)</t>
  </si>
  <si>
    <t>Žmonių vaikai
(Children of Men)</t>
  </si>
  <si>
    <t>Suburbikonas (Suburbicon)</t>
  </si>
  <si>
    <t>Velniop tą darbą
(Office Space)</t>
  </si>
  <si>
    <t>Lenktynės
(Le Raid / The Race)</t>
  </si>
  <si>
    <t>Seifas (Waydown (The Vault))</t>
  </si>
  <si>
    <t>Agentės 355 (The 355)</t>
  </si>
  <si>
    <t>Miestas prie jūros
(City by the Sea)</t>
  </si>
  <si>
    <t>Stebuklingi Šihiros nuotykiai dvasių šalyje
(Sen to Chihiro no kamikakushi / Spirited Away)</t>
  </si>
  <si>
    <t>Traukinys į Jumą
3:10 to Yuma</t>
  </si>
  <si>
    <t>Naikinant angelus
(Exterminating Angels)</t>
  </si>
  <si>
    <t>ACME Film /
Rezo Films</t>
  </si>
  <si>
    <t>Gelmių pabaisa
(Deep Rising)</t>
  </si>
  <si>
    <t>Amfiteatro filmai /
Buena Vista</t>
  </si>
  <si>
    <t>Lengvabūdė marti
(Easy Virtue)</t>
  </si>
  <si>
    <t>Bloga kompanija
(Bad Company)</t>
  </si>
  <si>
    <t>Paslaptingas langas
(Secret Window)</t>
  </si>
  <si>
    <t>Stalino mirtis (The Death of Stalin)</t>
  </si>
  <si>
    <t>Karas be taisyklių
(Basic)</t>
  </si>
  <si>
    <t>Ten kur svajonės nuves
(Anywhere But Here)</t>
  </si>
  <si>
    <t>Valstybinės laidotuvės (State Funeral)</t>
  </si>
  <si>
    <t>Žvėris (Beast)</t>
  </si>
  <si>
    <t>Merkurijaus kodas
(Mercury Rising)</t>
  </si>
  <si>
    <t>Rajone (На районе)</t>
  </si>
  <si>
    <t>Aš gražuolė (Красотка в ударе)</t>
  </si>
  <si>
    <t>Mis nepriklausoma (Misbehaviour)</t>
  </si>
  <si>
    <t>Dilema
(The Dilemma)</t>
  </si>
  <si>
    <t>Slibinas Goriničius ir Dobrinia Nikitičius
(Dobrynya Nikitich i Zmey Gorynych)</t>
  </si>
  <si>
    <t>Kai svyla padai  (War on everyone)</t>
  </si>
  <si>
    <t>Įsileisk mane
(Let Me In)</t>
  </si>
  <si>
    <t>Mano svajonių Afrika 
(I Dreamed of Africa)</t>
  </si>
  <si>
    <t>Memento
(Memento)</t>
  </si>
  <si>
    <t>Mano tobulas gangsteris (Mr. Right)</t>
  </si>
  <si>
    <t>Matau tik tave (All I see is you)</t>
  </si>
  <si>
    <t>Narsioji širdis
(Braveheart)</t>
  </si>
  <si>
    <t>Kalėdų karštligė
(Jingle All the Way)</t>
  </si>
  <si>
    <t>JAV maršalai
(U.S.Marshals)</t>
  </si>
  <si>
    <t>Skautai prieš zombius (Scouts Guide to the Zombie Apocalypse)</t>
  </si>
  <si>
    <t>Svetima šalis (Strangerland)</t>
  </si>
  <si>
    <t>Madelina
(Madeline)</t>
  </si>
  <si>
    <t>Oliveris Tvistas
(Oliver Twist)</t>
  </si>
  <si>
    <t>Dar kartą iš nauno (Begin again (Can s Song Save Your Life)</t>
  </si>
  <si>
    <t>Kodas 999 (Triple 9)</t>
  </si>
  <si>
    <t>Gražuolė ir pabaisa
(La belle et la bête)</t>
  </si>
  <si>
    <t>13 rajonas - ultimatumas
(Banlieue 13 - Ultimatum)</t>
  </si>
  <si>
    <t>Tavęs niekada čia nebuvo (You Were Never Really Here)</t>
  </si>
  <si>
    <t>Viliojimo menas
(Laws of Attraction)</t>
  </si>
  <si>
    <t>Kvadratas
(Dodgeball: A True Underdog Story)</t>
  </si>
  <si>
    <t>Starskis ir Hečas
(Starsky &amp; Hutch)</t>
  </si>
  <si>
    <t>Draugų draugai
(Druzya druzey)</t>
  </si>
  <si>
    <t>Fantastiškas ketvertas
(The Fantastic Four)</t>
  </si>
  <si>
    <t>Dvigubas nulis
(Double Zero)</t>
  </si>
  <si>
    <t>Garsų pasaulio įrašai /
Roissy Films</t>
  </si>
  <si>
    <t>Dėkui, kad rūkot!
(Thank You for Smoking)</t>
  </si>
  <si>
    <t>ACME Film /
Fox Searchlight Pictures</t>
  </si>
  <si>
    <t>Klasė
(Klaas / The Class)</t>
  </si>
  <si>
    <t>Stebuklingi batai
(Like Mike)</t>
  </si>
  <si>
    <t>AXX - Gėris</t>
  </si>
  <si>
    <t>Princas Valientas
(Prince Valient)</t>
  </si>
  <si>
    <t>Amfiteatro filmai /
Constantin Films</t>
  </si>
  <si>
    <t>Iš pragaro
(From Hell)</t>
  </si>
  <si>
    <t>Žvaigždžių karai: epizodas V - imperija kontratakuoja
(Star Wars: Episode V - Empire Strikes Back)</t>
  </si>
  <si>
    <t>Nauja draugė (Une nouvelle amie)</t>
  </si>
  <si>
    <t>Titanas (The Titan)</t>
  </si>
  <si>
    <t>Klystkeliai
(Sideways)</t>
  </si>
  <si>
    <t>Kai ateina ji
(And So It Goes)</t>
  </si>
  <si>
    <t>Jauna ir graži
(Young &amp; Beautiful)</t>
  </si>
  <si>
    <t>Misija: vestuvės
(The In-Laws)</t>
  </si>
  <si>
    <t>Stebiu tave (Break My Heart 1000 Times (I Still See You))</t>
  </si>
  <si>
    <t>Naktinis reisas
(Red Eye)</t>
  </si>
  <si>
    <t>Misija Katmandu: Nelės ir Simono nuotykiai (Mission Kathmandu: The Adventures of Nelly &amp; Simon)</t>
  </si>
  <si>
    <t>Tobulas vyras (L'homme fidèle)</t>
  </si>
  <si>
    <t>VIDAUS IMPERIJA
(INLAND EMPIRE)</t>
  </si>
  <si>
    <t>Plastikas
(Plastic)</t>
  </si>
  <si>
    <t>Sadko (Садко)</t>
  </si>
  <si>
    <t>Mifune
(Mifune's sidste sang / Mifune's Last Song)</t>
  </si>
  <si>
    <t xml:space="preserve">Malena
(Malena) </t>
  </si>
  <si>
    <t>Atsisveikinimas (Laimingo žmogaus istorija)
(Farewell)</t>
  </si>
  <si>
    <t>Tomo Donelos studija</t>
  </si>
  <si>
    <t>Tykantis šešėliuose (He's Out There)</t>
  </si>
  <si>
    <t>Devyni gyvenimai (Nine lives)</t>
  </si>
  <si>
    <t>Seklys
(Sleuth)</t>
  </si>
  <si>
    <t>ACME Film /
Castle Rock Entertainment</t>
  </si>
  <si>
    <t>Ties jausmų riba
(Walk the Line)</t>
  </si>
  <si>
    <t>Praradimas (Demolition)</t>
  </si>
  <si>
    <t>Srovių karas (The Current War)</t>
  </si>
  <si>
    <t>Griūvantys rūmai
(Brokedawn Palace)</t>
  </si>
  <si>
    <t>Tobula žmona  (How to be a good wife)</t>
  </si>
  <si>
    <t>Visuomenė prieš Larį Flintą
(People vs. Larry Flynt)</t>
  </si>
  <si>
    <t>Bėgti nuo mirties
(Bringing Out the Dead)</t>
  </si>
  <si>
    <t>Stebuklinga žaislų krautuvėlė
(Mr. Magorium's Wonder Emporium)</t>
  </si>
  <si>
    <t>Roboto vaikas (I Am Mother (Mister Smith))</t>
  </si>
  <si>
    <t>Amitvilio košmaras
(Amityville Horror)</t>
  </si>
  <si>
    <t>Tabaluga</t>
  </si>
  <si>
    <t>Panelė Rūgštynė (Jamais Contente)</t>
  </si>
  <si>
    <t>Suspirija (Suspiria)</t>
  </si>
  <si>
    <t>Bastilijos diena (Bastille day)</t>
  </si>
  <si>
    <t>Persų kalbos pamokos (Persian Lessons)</t>
  </si>
  <si>
    <t>Magiškasis Paryžius
(Magic Paris)</t>
  </si>
  <si>
    <t>Žūtbūtinė kova 2: sunaikinimas
(Mortal Kombat 2: Annihilation)</t>
  </si>
  <si>
    <t>Deivido Geilo paslaptis
(The Life of David Gale)</t>
  </si>
  <si>
    <t>Sparnuotasis desantas
(Valiant)</t>
  </si>
  <si>
    <t>Žaliasis riteris (The Green Knight)</t>
  </si>
  <si>
    <t>Nešantys žinią
(The Messengers)</t>
  </si>
  <si>
    <t>Tramdomieji
(The Jacket)</t>
  </si>
  <si>
    <t>Tu esi čia (You Are Here)</t>
  </si>
  <si>
    <t>Gelmių šmėkla
(Below)</t>
  </si>
  <si>
    <t>Žvaigždžių karai: epizodas VI - džedajaus sugrįžimas
(Star Wars: Episode VI - Return of the Jedi)</t>
  </si>
  <si>
    <t>Iš kur tu žinai?
(How Do You Know?)</t>
  </si>
  <si>
    <t>Kalbantys vėjui
(Windtalkers)</t>
  </si>
  <si>
    <t>Kokaino baronas (Running with the Devil)</t>
  </si>
  <si>
    <t>Baimė ir neapykanta Las Vegase
(Fear and Loathing in Las Vegas)</t>
  </si>
  <si>
    <t>Šiltas vanduo po raudonu tiltu
(Akai hashi no shita no nurui mizu / Warm Water Under Red Bridge)</t>
  </si>
  <si>
    <t>Garsų pasaulio įrašai /
Flach Pyramide</t>
  </si>
  <si>
    <t>Maksimali rizika
(Maximal Risk)</t>
  </si>
  <si>
    <t>Purvini gražūs dalykai
(Dirty Pretty Things)</t>
  </si>
  <si>
    <t>Julie ir Julia
(Julie &amp; Julia)</t>
  </si>
  <si>
    <t>El Padre Medico / Lietuvis Amazonės džiunglėse (El Padre Medico / Lietuvis Amazonės džiunglėse)</t>
  </si>
  <si>
    <t>Filmuva</t>
  </si>
  <si>
    <t>Nimfomanė. 2 dalis
(Nymphomaniac. Part II)</t>
  </si>
  <si>
    <t>Tobolas (Тобол)</t>
  </si>
  <si>
    <t>Beverly Hillso nindzė 
(Beverly Hills Ninja)</t>
  </si>
  <si>
    <t>Stiklo pilis (The glass castle)</t>
  </si>
  <si>
    <t>Karšta pupytė
(Hot Chick)</t>
  </si>
  <si>
    <t xml:space="preserve">Dovanėlė su charakteriu
(Подарок с характером / A Gift with Temper) </t>
  </si>
  <si>
    <t>Languotas Nindzė: misija Tailande (Checkered Ninja 2)</t>
  </si>
  <si>
    <t>Galingieji Reindžeriai (Power Rangers)</t>
  </si>
  <si>
    <t>Juodraštis (Черновик)</t>
  </si>
  <si>
    <t>Kaulai ir visa kita  (Bones and All)</t>
  </si>
  <si>
    <t>Aš esu Zlatanas (Jag är Zlatan)</t>
  </si>
  <si>
    <t>Berniuko Rykliuko ir Lavos mergaitės nuotykiai trimatėje erdvėje
(The Adventures of Shark Boy &amp; Lava Girl in 3-D)</t>
  </si>
  <si>
    <t>IDA (IDA)</t>
  </si>
  <si>
    <t>Nemiga
(Insomnia)</t>
  </si>
  <si>
    <t>Maskva
(Moskva / Moscow)</t>
  </si>
  <si>
    <t>Jie (Haunt)</t>
  </si>
  <si>
    <t>Taikinys telefono tinkle
(Phone Booth)</t>
  </si>
  <si>
    <t>Kibirkščiuojantis Luiso Veino gyvenimas (The Eletrical Life of Louis Wain)</t>
  </si>
  <si>
    <t>Aštuonios su puse moters
(8 1/2 Women)</t>
  </si>
  <si>
    <t>Amfiteatro filmai /
TF1 International</t>
  </si>
  <si>
    <t>Sukeisti žudikai
(The Replacement Killers)</t>
  </si>
  <si>
    <t>Stebuklingas miškas
(El Bosque Animado / The Living Forest)</t>
  </si>
  <si>
    <t xml:space="preserve">Mano mama ir mūsų kūdikiai (Telle mere, telle fille) </t>
  </si>
  <si>
    <t>Šaunusis kapitonas: gyvenimas be taisyklių  (Captain Fantastic)</t>
  </si>
  <si>
    <t>Pabaigos ir pradžios (Endings, Beginnings)</t>
  </si>
  <si>
    <t>Drąsiaširdis
(Daredevil)</t>
  </si>
  <si>
    <t>Keliaujantys paukščiai (Les oiseaux de passage)</t>
  </si>
  <si>
    <t>Geriausias egzotiškas Marigold viešbutis 2 (The Second Best Exotic Marigold Hotel)</t>
  </si>
  <si>
    <t>Dainos lapei (Dainos lapei)</t>
  </si>
  <si>
    <t>Idalgas
(Hidalgo)</t>
  </si>
  <si>
    <t>Devdas
(Devdas)</t>
  </si>
  <si>
    <t>Garsų pasaulio įrašai /
Eros International</t>
  </si>
  <si>
    <t>Vilkas
(The Wolf)</t>
  </si>
  <si>
    <t>Prancūziška apgaulė
(De vrais mensonges / Full Treatment)</t>
  </si>
  <si>
    <t>Medalionas
(The Medallion)</t>
  </si>
  <si>
    <t>Mergina iš Alabamos
(Sweet Home Alabama)</t>
  </si>
  <si>
    <t>Nužudyk mane vėliau
(Kill Me Later)</t>
  </si>
  <si>
    <t>Deivido Koperfildo istorija  (Personal History of David Copperfield)</t>
  </si>
  <si>
    <t>Klubas Studio 54 (Studio 54)</t>
  </si>
  <si>
    <t>Serena (Serena)</t>
  </si>
  <si>
    <t>Eilė 19 (Ряд 19)</t>
  </si>
  <si>
    <t>(Ne)Tobulas vyras (I'm Your Man)</t>
  </si>
  <si>
    <t>Teisingumo angelas: Pipirmėtė (Peppermint)</t>
  </si>
  <si>
    <t>Motina ir dukra 
(Mother and Child)</t>
  </si>
  <si>
    <t>78 paragrafas. 2 punktas
(Параграф 78: пункт 2 / Paragraph 78: 2nd point)</t>
  </si>
  <si>
    <t>Ar gali išsaugoti paslaptį (Can you keep a secret?)</t>
  </si>
  <si>
    <t>Fakultetas
(The Faculty)</t>
  </si>
  <si>
    <t>Bukas ir dar bukesnis. Kai Haris sutiko Loidą
(Dumb and Dumberer. When Harry Met Lloyd)</t>
  </si>
  <si>
    <t>Visi šalin!
(Knock Off)</t>
  </si>
  <si>
    <t>Mano stora amžinai bjauri draugė (The Duff)</t>
  </si>
  <si>
    <t>Malonumų gatvė
(Rue des Plaisirs / Love Street)</t>
  </si>
  <si>
    <t>Po vedybų (After the wedding)</t>
  </si>
  <si>
    <t>Lapkričio žmogus (November Man)</t>
  </si>
  <si>
    <t>Purpurinės upės 2: Apokalipsės angelai (Les rivieres pourpres II - Les anges de l'apocalypse / The Crimson Rivers 2: Angels of the Apocalypse)</t>
  </si>
  <si>
    <t>Garsų pasaulio įrašai /
Europa Corp.</t>
  </si>
  <si>
    <t>Pakvaišę dėl muzikos
(Still Crazy)</t>
  </si>
  <si>
    <t>Mūšis dėl Sevastopolio (Битва за Севастополь)</t>
  </si>
  <si>
    <t>Auklė Tulė (Tully)</t>
  </si>
  <si>
    <t>Imtynininkas
(The Wrestler)</t>
  </si>
  <si>
    <t>Instinktas
(Instinct)</t>
  </si>
  <si>
    <t>Berniukas paršiukas
(Das Sams / The Slurb)</t>
  </si>
  <si>
    <t>Garsų pasaulio įrašai /
Kinowelt</t>
  </si>
  <si>
    <t>Pasivaikščiojimas debesyse
(Walking in the Clouds)</t>
  </si>
  <si>
    <t>Mišelis Valjanas: ištroškę greičio
(Michel Vaillant)</t>
  </si>
  <si>
    <t>Tiesa apie kates ir šunis
(Truth About Cats and Dogs)</t>
  </si>
  <si>
    <t>Pragaro vaikis
(Hellboy)</t>
  </si>
  <si>
    <t>Robotų žemė (Automata)</t>
  </si>
  <si>
    <t>Maiklo Kleitono sukurta tiesa
(Michael Clayton)</t>
  </si>
  <si>
    <t>Arčiau debesų (Cloudboy)</t>
  </si>
  <si>
    <t>Eifelis (Eiffel)</t>
  </si>
  <si>
    <t>Menas žudyti   (Mindcage)</t>
  </si>
  <si>
    <t>Ištikimasis sodininkas
(The Constant Gardener)</t>
  </si>
  <si>
    <t>Nimės sala
(Nim's Island)</t>
  </si>
  <si>
    <t>Elizabettaunas
(Elizabethtown)</t>
  </si>
  <si>
    <t>Nupirk man laimę (Купи меня)</t>
  </si>
  <si>
    <t>Svaiginanti Burgundija (Back to Burgundy)</t>
  </si>
  <si>
    <t>Natali
(Nathalie)</t>
  </si>
  <si>
    <t>Ledo kelias (The Ice Road)</t>
  </si>
  <si>
    <t>Drakonas (Он – дракон)</t>
  </si>
  <si>
    <t>50 Pavasarių (Aurore)</t>
  </si>
  <si>
    <t>Numeris 44 (Child 44)</t>
  </si>
  <si>
    <t>Šalin meilę
(Down with Love)</t>
  </si>
  <si>
    <t>Dedelės akys (Big Eyes)</t>
  </si>
  <si>
    <t>Adaptacija
(Adaptation)</t>
  </si>
  <si>
    <t>Naujokas (Le Nouveau)</t>
  </si>
  <si>
    <t>Ponas Magu
(Mr. Magoo)</t>
  </si>
  <si>
    <t>Nepaprasta Remio kelionė (Rémi sans famille)</t>
  </si>
  <si>
    <t>Vėjavaikė
(Crazy / Beautiful)</t>
  </si>
  <si>
    <t>Trečiojo reicho žlugimas
(Der Untergang / Downfall)</t>
  </si>
  <si>
    <t>Kusama (Kusama: Infinity)</t>
  </si>
  <si>
    <t>Arlingtono kelias
(Arlington Road)</t>
  </si>
  <si>
    <t>Anon (Anon)</t>
  </si>
  <si>
    <t>Didysis Lebovskis
(The Big Lebowski)</t>
  </si>
  <si>
    <t xml:space="preserve">Lietuvos kinas </t>
  </si>
  <si>
    <t>Žakas Merinas: mirties instinktas
(L'Instinct de mort / Public Enemy Number One (Part 1))</t>
  </si>
  <si>
    <t>Vagiant gyvenimus
(Taking Lives)</t>
  </si>
  <si>
    <t>Žose, tigras ir žuvis (Josee, the Tiger and the Fish)</t>
  </si>
  <si>
    <t>Mažėjantis laikas
(Obratnyy otschet)</t>
  </si>
  <si>
    <t>Žaidimas
(The Game)</t>
  </si>
  <si>
    <t>BDG filmai /
Summit Entertainment</t>
  </si>
  <si>
    <t>Šimtametis, kuris išlipo pro langą ir dingo (Hundraåringen som klev ut genom fönstret och försvann)</t>
  </si>
  <si>
    <t>Meilės pokštas
(Nine Months)</t>
  </si>
  <si>
    <t>Kruvina seserijos paslaptis
(Sorority Row)</t>
  </si>
  <si>
    <t>Apsėstoji (Demonic)</t>
  </si>
  <si>
    <t>Kaip Haroldas su Kumaru "kaifą gaudė"
(Harold &amp; Kumar Go to White Castle)</t>
  </si>
  <si>
    <t>ACME Film /
Endgame Pictures</t>
  </si>
  <si>
    <t>Galingasis Stenas
(Big Stan)</t>
  </si>
  <si>
    <t>Fanatikė
(Swimf@n)</t>
  </si>
  <si>
    <t>Gegutė
(Кукушка / The Cuckoo)</t>
  </si>
  <si>
    <t>Lūšna turtuolių rajone (Hampstead)</t>
  </si>
  <si>
    <t>Atvykėliai
(Just Visitors)</t>
  </si>
  <si>
    <t>Velnio sėkla
(Devil's Own)</t>
  </si>
  <si>
    <t>Moljeras: teprasideda komedija
(Moliere)</t>
  </si>
  <si>
    <t>Ilgos sužadėtuvės
(A Very Long Engagement)</t>
  </si>
  <si>
    <t>Puikybė ir garbė
(Pride and Glory)</t>
  </si>
  <si>
    <t>Mylėk ir tikėk
(Keeping the Faith)</t>
  </si>
  <si>
    <t>Tobuli aferistai (The Con Is On)</t>
  </si>
  <si>
    <t>Moterys prieš vyrus (Женщины против мужчин)</t>
  </si>
  <si>
    <t>Džeris Magvairas
(Jerry Maguire)</t>
  </si>
  <si>
    <t>Maroko istorijos (Razzia)</t>
  </si>
  <si>
    <t>Kristaus gimimo istorija
(The Nativity Story)</t>
  </si>
  <si>
    <t>Pajūrio šlaistūnas (The Beach Bum)</t>
  </si>
  <si>
    <t>Paryžius. 13-as rajonas (Les Olympiades, Paris 13e)</t>
  </si>
  <si>
    <t>Pranašas
(Next)</t>
  </si>
  <si>
    <t>Beprotiškos melodijos: nuotykiai tęsiasi
(Looney Tunes: Back in Action)</t>
  </si>
  <si>
    <t>Gyvenimas ant ratų
(RV: Runaway vacation)</t>
  </si>
  <si>
    <t>Guru
(Holy Man)</t>
  </si>
  <si>
    <t>Išgelbėti poną Benksą
(Saving Mr. Banks)</t>
  </si>
  <si>
    <t>Kelionė į vandenyno gelmes 3D. Sugrįžimas
(Turtle: The Incredible Journey)</t>
  </si>
  <si>
    <t>Plytų rūmai
(Brick Mansions)</t>
  </si>
  <si>
    <t>Karo menas
(The Art of War)</t>
  </si>
  <si>
    <t>Išgyvenęs (The Survivor)</t>
  </si>
  <si>
    <t xml:space="preserve">Pornografinis ryšys
(Une liaison pornografique / A Pornographic Affair) </t>
  </si>
  <si>
    <t>Amfiteatro filmai /
FTD</t>
  </si>
  <si>
    <t>Ištrintas gyvenimas
(The Forgotten)</t>
  </si>
  <si>
    <t>Nužudyti savo draugus (Kill Your Friends)</t>
  </si>
  <si>
    <t>Pokeris
(Shade)</t>
  </si>
  <si>
    <t>Garsų pasaulio įrašai /
Cobalt Pictures</t>
  </si>
  <si>
    <t>Noras gyventi (Breathe)</t>
  </si>
  <si>
    <t>Desperado
(Desperado)</t>
  </si>
  <si>
    <t>Balsai iš anapus
(Stir of Echoes)</t>
  </si>
  <si>
    <t>Vilkų imperija
(L'Empire des loups / Empire of the Wolves)</t>
  </si>
  <si>
    <t>ACME Film /
Goumont</t>
  </si>
  <si>
    <t>Mielas vyrukas
(Yatgo ho yan / Mr. Nice Guy)</t>
  </si>
  <si>
    <t>Garsų pasaulio įrašai /
Alliance Atlantis</t>
  </si>
  <si>
    <t>Lobių planeta
(Treasure Island)</t>
  </si>
  <si>
    <t>Pabėgimas
(The Getaway)</t>
  </si>
  <si>
    <t>Vatelis
(Vatel)</t>
  </si>
  <si>
    <t>Banditės
(Bandidas)</t>
  </si>
  <si>
    <t>Saldi dienos pabaiga (Dolce Fine Giornata)</t>
  </si>
  <si>
    <t>Kloja
(Chloe)</t>
  </si>
  <si>
    <t>Monstrų ataka
(Reign of Fire)</t>
  </si>
  <si>
    <t>Garsų pasaulio įrašai /
Spyglass Entertainment</t>
  </si>
  <si>
    <t>Paslaptingi žvilgsniai (Secret in Their Eyes)</t>
  </si>
  <si>
    <t>Prancūziškas bučinys
(French Kiss)</t>
  </si>
  <si>
    <t>Garsų pasaulio įrašai /
Polygram</t>
  </si>
  <si>
    <t>Samdomas karys (Violence of Action (Contractor))</t>
  </si>
  <si>
    <t>Jonukas (Christopher Robin)</t>
  </si>
  <si>
    <t>Nacių eksperimentas
(Town Creek)</t>
  </si>
  <si>
    <t>Gudruolis Ventura - gyvulėlių seklys
(Ace Ventura)</t>
  </si>
  <si>
    <t>Knygynas Paryžiuje (A Bookshop in Paris)</t>
  </si>
  <si>
    <t>Raganų klubas
(The Craft)</t>
  </si>
  <si>
    <t>28 dienos po
(28 Days Later)</t>
  </si>
  <si>
    <t>Mobilusis
(Cellular)</t>
  </si>
  <si>
    <t>16 kvartalų
(16 Blocks)</t>
  </si>
  <si>
    <t>Mirusiųjų žemė
(Land of The Dead)</t>
  </si>
  <si>
    <t>Kaip suomiai Kalėdų Senelį...
(Rare Exports: A Christmas Tale)</t>
  </si>
  <si>
    <t>Mūsų tėvų vėliavos
(Flags of Our Fathers)</t>
  </si>
  <si>
    <t>Šnipų vaikučiai
(Spy Kids)</t>
  </si>
  <si>
    <t>Operacija "Lūžusi strėlė"
(Broken Arrow)</t>
  </si>
  <si>
    <t>Svetimšalis
(Outlander)</t>
  </si>
  <si>
    <t>ACME Film
The Weinstein Company</t>
  </si>
  <si>
    <t>Kodėl mes kūrybingi? (Why Are We Creative?)</t>
  </si>
  <si>
    <t>Netikėta sėkmė
(The Big Hit)</t>
  </si>
  <si>
    <t>Grėsminga tyla
(Hush)</t>
  </si>
  <si>
    <t>Kaip žydėjimas vyšnios (An)</t>
  </si>
  <si>
    <t>Septynios minutės po vidurnakčio (Monster Calls)</t>
  </si>
  <si>
    <t xml:space="preserve">Beždžionės Danstono nuotykiai
(Dunston Checks In) </t>
  </si>
  <si>
    <t>Zoja (Zoe)</t>
  </si>
  <si>
    <t>Keistas penktadienis
(Freaky Friday)</t>
  </si>
  <si>
    <t>Tobulas pasaulis
(A Perfect World)</t>
  </si>
  <si>
    <t>Padaugintasis
(Multiplicity)</t>
  </si>
  <si>
    <t>Sabotažas
(Sabotage)</t>
  </si>
  <si>
    <t>Mafijos išdavikas (Il Traditore)</t>
  </si>
  <si>
    <t>Ekstremalai
(Riders)</t>
  </si>
  <si>
    <t>Vienas namie 2
(Home Alone 2)</t>
  </si>
  <si>
    <t>Mikliųjų rankelių šou
(Rub &amp; Tug)</t>
  </si>
  <si>
    <t>Forum Cinemas /
Willow Pictures Inc.</t>
  </si>
  <si>
    <t>Negyvųjų šnabždesiai
(White Noise)</t>
  </si>
  <si>
    <t>Roko karalienė (Rickie and the Flash)</t>
  </si>
  <si>
    <t>Vargšai giminaičiai
(Бедные родственники / Poor Relatives)</t>
  </si>
  <si>
    <t>Forum Cinemas /
Alexander Group</t>
  </si>
  <si>
    <t>Pažinti Foresterį
(Finding Forrester)</t>
  </si>
  <si>
    <t>Agentė Ava  (Ava)</t>
  </si>
  <si>
    <t>Neįtikėtinos Lemoni Sniketo istorijos
(Lemony Snicket's A Series of Unfortunate Events)</t>
  </si>
  <si>
    <t>Viso gero, Leninai
(Goodbye Lenin!)</t>
  </si>
  <si>
    <t>Knygynas (The Bookshop)</t>
  </si>
  <si>
    <t>Laisvo elgesio tėvai (Drunk Parents)</t>
  </si>
  <si>
    <t>Drakoniuko Riešutėlio nuotykiai: atostogos džiunglėse (Der kleine Drache Kokosnuss - Auf in den Dschungel!)</t>
  </si>
  <si>
    <t>Rolerbolas
(Rollerball)</t>
  </si>
  <si>
    <t>Andželos pelenai
(Angela's Ashes)</t>
  </si>
  <si>
    <t>Niekieno žemė
(No Man's Land)</t>
  </si>
  <si>
    <t>Nesąmonių akademija
(High School High)</t>
  </si>
  <si>
    <t>Vieša paslaptis (Official Secrets)</t>
  </si>
  <si>
    <t>Vieną gražią dieną
(One Fine Day)</t>
  </si>
  <si>
    <t>Rudens legendos
(Legends of the Fall)</t>
  </si>
  <si>
    <t>Džumanči
(Jumanji)</t>
  </si>
  <si>
    <t>Prakeiktas telefonas
(Hanging Up)</t>
  </si>
  <si>
    <t>Mainai su žudiku  (Freaky)</t>
  </si>
  <si>
    <t>Širdžių dama (Dronningen)</t>
  </si>
  <si>
    <t>Sugar Man (Searching for Sugar Man)</t>
  </si>
  <si>
    <t>Piteris Penas
(Peter Pan)</t>
  </si>
  <si>
    <t>Agentė (Operative)</t>
  </si>
  <si>
    <t>Seserys
(Сестры / Sisters)</t>
  </si>
  <si>
    <t>Saldymedžio pica (Licorice Pizza)</t>
  </si>
  <si>
    <t>Spausk gaiduką (Free Fire)</t>
  </si>
  <si>
    <t>Pirmasis riteris
(First Knight)</t>
  </si>
  <si>
    <t>(Ne)Laukti svečiai (With open arms)</t>
  </si>
  <si>
    <t>Titane (Titane)</t>
  </si>
  <si>
    <t>Rūgštis
(The Acid House)</t>
  </si>
  <si>
    <t>Pasaulio centras
(The Center of the World)</t>
  </si>
  <si>
    <t>Sibiro tranzitas
(Перегон / Transit)</t>
  </si>
  <si>
    <t>Harto karas
(Hart's War)</t>
  </si>
  <si>
    <t>Nuotrauka atminimui (Фото на память)</t>
  </si>
  <si>
    <t>Vaizdas iš viršaus geresnis
(A View from the Top)</t>
  </si>
  <si>
    <t>Soliaris
(Solaris)</t>
  </si>
  <si>
    <t>Amerikos psichopatas
(American Psycho)</t>
  </si>
  <si>
    <t>Mažoji mis
(Little Miss Sunshine)</t>
  </si>
  <si>
    <t>Forum Cinemas /
Fox Searchlight</t>
  </si>
  <si>
    <t>Tyli naktis (Silent night)</t>
  </si>
  <si>
    <t>Karštagalviai
(Hot Shots)</t>
  </si>
  <si>
    <t>Roko mokykla
(The School of Rock)</t>
  </si>
  <si>
    <t>Meilės pusiausvyra (Many Splintered Thing (Playing It Cool))</t>
  </si>
  <si>
    <t>Tarnaitė (Handmaiden)</t>
  </si>
  <si>
    <t>Pragaro virtuvės vaikėzai
(Sleepers)</t>
  </si>
  <si>
    <t>Miesto legendos 2
(Urban Legends 2: Final Cut)</t>
  </si>
  <si>
    <t>Abejonė
(Doubt)</t>
  </si>
  <si>
    <t>Grandininė reakcija
(Chain Reaction)</t>
  </si>
  <si>
    <t>Šešėlių žaidimas (Blacklight)</t>
  </si>
  <si>
    <t>Skraidantys durklai
(Shi mian mai fu / House of Flying Daggers)</t>
  </si>
  <si>
    <t>Garsų pasaulio įrašai /
Elite group Inc.</t>
  </si>
  <si>
    <t>Ponia Daubtfaje
Mrs. Doubtfire)</t>
  </si>
  <si>
    <t>Naujausias testamentas (Le tout nouveau testament)</t>
  </si>
  <si>
    <t>Megės planas (Maggie's Plan)</t>
  </si>
  <si>
    <t>Krautuvų valsas (In the Aisles)</t>
  </si>
  <si>
    <t>Tonis Erdmanas  (Toni Erdmann)</t>
  </si>
  <si>
    <t xml:space="preserve">Dogman </t>
  </si>
  <si>
    <t>Pavogtas pasimatymas (Man up)</t>
  </si>
  <si>
    <t>Svajonių apps‘as (Status update)</t>
  </si>
  <si>
    <t>Kita lovos pusė
(El Otro Lado de la Cama / The Other Side of the Bed)</t>
  </si>
  <si>
    <t>Artdo biuras / Kino premjera /
Kitoks kinas / Sogepaq</t>
  </si>
  <si>
    <t>Mano draugas marsietis
(My Favorite Martian)</t>
  </si>
  <si>
    <t>Pasmerktasis
(The Hunted)</t>
  </si>
  <si>
    <t>Aš taip pat
(Yo, tambien / Me Too)</t>
  </si>
  <si>
    <t>Kino pasaka /
The Match Factory</t>
  </si>
  <si>
    <t>Gyvenama sala. Antra dalis 
(Обитаемый остров. Фильм 2 / Inhabited Island 2)</t>
  </si>
  <si>
    <t>Devintieji vartai
(The Ninth Gate)</t>
  </si>
  <si>
    <t>Terapija (The Work)</t>
  </si>
  <si>
    <t>Informatorius
(Insider)</t>
  </si>
  <si>
    <t>Šokis svajonės ritmu 2 (High Strung Free Dance)</t>
  </si>
  <si>
    <t>Rizika
(Boiler Room)</t>
  </si>
  <si>
    <t>Kalnietis: žaidimo pabaiga
(Highlander: Endgame)</t>
  </si>
  <si>
    <t>Suaugusiųjų žaidimai (Flower)</t>
  </si>
  <si>
    <t>Mokykla be uniformos</t>
  </si>
  <si>
    <t>Atostogos prancūziškai (Joyeuse Retraite! 2)</t>
  </si>
  <si>
    <t>Jūros balsas
(Son de mar / The Sound of Sea)</t>
  </si>
  <si>
    <t>Dažnis
(Frequency)</t>
  </si>
  <si>
    <t>Sibilės vilionės (Sibyl)</t>
  </si>
  <si>
    <t>Dėl visko kalta meilė (Tout le monde debout)</t>
  </si>
  <si>
    <t>Tinklas
(The Net)</t>
  </si>
  <si>
    <t>Šaftas
(Shaft)</t>
  </si>
  <si>
    <t>Seksas yra komedija
(Sex is Comedy)</t>
  </si>
  <si>
    <t>Tamsos pakraštys
(Edge of Darkness)</t>
  </si>
  <si>
    <t>Prancūziška porelė (Un homme à la hauteur)</t>
  </si>
  <si>
    <t>Taip pat ir tavo mamą
(Y tu mama tambien / And Your Mother Too)</t>
  </si>
  <si>
    <t>Saldus kerštas (Return to Sender)</t>
  </si>
  <si>
    <t>Piteris Penas Niekados šalyje
(Peter Pan in Neverland)</t>
  </si>
  <si>
    <t>Rinkimų diena 2 (Den vyborov 2)</t>
  </si>
  <si>
    <t>Pasilik
(Stay)</t>
  </si>
  <si>
    <t>Žmogus be praeities
(Mies vailla menneisyytta / The Man Without a Past)</t>
  </si>
  <si>
    <t>Apie kūną ir sielą (A testrol el lelekrol)</t>
  </si>
  <si>
    <t>Paskutinė s##### (Terminal)</t>
  </si>
  <si>
    <t>Išdykėlis Patrikas (Patrick)</t>
  </si>
  <si>
    <t>Slaptasisi agentas (Unlocked)</t>
  </si>
  <si>
    <t>Francas (Frantz)</t>
  </si>
  <si>
    <t>Aferistai
(Confidence)</t>
  </si>
  <si>
    <t>Atmerk akis
(Abre los ojos / Open Your Eyes)</t>
  </si>
  <si>
    <t>Sekso pamokos
(The Rules of Attraction)</t>
  </si>
  <si>
    <t>Garsų pasaulio įrašai /
Lions Gate Films</t>
  </si>
  <si>
    <t>Mamos 3 (Мамы 3)</t>
  </si>
  <si>
    <t>Kurjeris (The Courier)</t>
  </si>
  <si>
    <t>Europudingas
(L'Auberge espagnole / Europuding)</t>
  </si>
  <si>
    <t>Aš esu Tonia (I, Tonya)</t>
  </si>
  <si>
    <t>Aistrų vulkanas
(Volcano)</t>
  </si>
  <si>
    <t>Meilė kaip bestseleris (Book of Love)</t>
  </si>
  <si>
    <t>Mano karalius (Moi Roi)</t>
  </si>
  <si>
    <t>Pasaulio čempionas  (Чемпион мира)</t>
  </si>
  <si>
    <t>Kiaulė  (Pig)</t>
  </si>
  <si>
    <t>Riba (Border)</t>
  </si>
  <si>
    <t>Bėglys
(The Fugitive)</t>
  </si>
  <si>
    <t>Keturkojis hercogas
(The Duke)</t>
  </si>
  <si>
    <t>Desperatiški veiksmai
(Desperate Measures)</t>
  </si>
  <si>
    <t>Marijos žemė (Tierra de Maria)</t>
  </si>
  <si>
    <t>Apricot Films</t>
  </si>
  <si>
    <t>Vienas įkvėpimas (Один вдох)</t>
  </si>
  <si>
    <t>Vilties riteris
(Sidekicks)</t>
  </si>
  <si>
    <t>Visi nepastebėti vaikai
(All The Invisible Children)</t>
  </si>
  <si>
    <t>ACME Film /
Rai Cinemafiction</t>
  </si>
  <si>
    <t>Žemės druska (Salt Of The Earth)</t>
  </si>
  <si>
    <t>AXX - Gėris / II dalis</t>
  </si>
  <si>
    <t>Tobulos kopijos (Replicas)</t>
  </si>
  <si>
    <t>Išdavystė (Down by love)</t>
  </si>
  <si>
    <t>Gauja (Smecka)</t>
  </si>
  <si>
    <t xml:space="preserve">Anapus horizonto (Beyond Skyline)
</t>
  </si>
  <si>
    <t>Keista tiesa (Strange But True)</t>
  </si>
  <si>
    <t>Kasandros prakeiksmas
(Cassandra's Dream)</t>
  </si>
  <si>
    <t>Šarlotė Grei
(Charlotte Grey)</t>
  </si>
  <si>
    <t>Ugnies siena
(Firewall)</t>
  </si>
  <si>
    <t>Laimės gėlelė (Little Joe)</t>
  </si>
  <si>
    <t>Užsispyrusi blondinė 2
(Legally Blonde 2: Red, White &amp; Blonde)</t>
  </si>
  <si>
    <t>Proto medžiotojai
(Mindhunters)</t>
  </si>
  <si>
    <t>Garsų pasaulio įrašai /
Dimension Films</t>
  </si>
  <si>
    <t>Pusryčiai pas tėtį (Zavtrak u papy)</t>
  </si>
  <si>
    <t>Niekados šalies beieškant
(Finding Neverland)</t>
  </si>
  <si>
    <t>Gundanti klasta
(Deception)</t>
  </si>
  <si>
    <t>20 cigarečių
(20 сигарет / 20 Cigarettes)</t>
  </si>
  <si>
    <t>Garsų pasaulio įrašai /
Paradise</t>
  </si>
  <si>
    <t>Atpildas
(The Railway Man)</t>
  </si>
  <si>
    <t>Džonis Mnemonikas
(Johnny Mnemonic)</t>
  </si>
  <si>
    <t>Laimingasis  Ladzaras (Lazzaro felice)</t>
  </si>
  <si>
    <t>Pinigų traukinys
(Money Train)</t>
  </si>
  <si>
    <t>Smurto istorija
(A History of Violence)</t>
  </si>
  <si>
    <t>Nacionalinis saugumas
(National Security)</t>
  </si>
  <si>
    <t>Vilką mini, vilkas čia
(Lиогок на помине)</t>
  </si>
  <si>
    <t>Pabėgimas
(Побег / On the Run)</t>
  </si>
  <si>
    <t>Švelnūs kariai (Švelnūs kariai)</t>
  </si>
  <si>
    <t>Agora
(Agora)</t>
  </si>
  <si>
    <t>Princesės dienoraštis 2: karališkosios sužadėtuvės
(The Princess Diaries 2: Royal Engagement)</t>
  </si>
  <si>
    <t>Prielipa
(The Cable Guy)</t>
  </si>
  <si>
    <t>Meilei dydis nesvarbu (Любовь без размера)</t>
  </si>
  <si>
    <t>Žaliasis kambarys (Green room)</t>
  </si>
  <si>
    <t>Šakalai (Jackals)</t>
  </si>
  <si>
    <t>Best4Movies</t>
  </si>
  <si>
    <t>Mažylio Binko nuotykiai
(Baby's Day Out)</t>
  </si>
  <si>
    <t>Tarp sienų
(Entre les Murs / The Class)</t>
  </si>
  <si>
    <t>Ilgo metro filmas apie gyvenimą (Ilgo metro filmas apie gyvenimą)</t>
  </si>
  <si>
    <t>Belvilio policininkas (Belleville Cop)</t>
  </si>
  <si>
    <t>Lemiamas taškas
(Match Point)</t>
  </si>
  <si>
    <t>ACME Film /
Thema Production</t>
  </si>
  <si>
    <t>Kita veidrodžio pusė
(Mirror Has Two Faces)</t>
  </si>
  <si>
    <t>Planeta Dvynė (Project 'Gemini')</t>
  </si>
  <si>
    <t>Top Film Baltic</t>
  </si>
  <si>
    <t>57-asis keleivis
(Passenger 57)</t>
  </si>
  <si>
    <t>Kerol (Carol)</t>
  </si>
  <si>
    <t>Magiška dėžutė (Den magiske juleæske)</t>
  </si>
  <si>
    <t>KC Garsas</t>
  </si>
  <si>
    <t>Tikras išbandymas
(True Grit)</t>
  </si>
  <si>
    <t>Floridos projektas (The Florida Project)</t>
  </si>
  <si>
    <t>Intymus dienoraštis
(The Pillow Book)</t>
  </si>
  <si>
    <t>Svajotojai
(I Sognatori / The Dreamers)</t>
  </si>
  <si>
    <t>Uošvio tvirtovė
(Guess Who)</t>
  </si>
  <si>
    <t>Aš - šnipas
(I Spy)</t>
  </si>
  <si>
    <t>Pareigūnas ir šnipas (An Officer and a Spy)</t>
  </si>
  <si>
    <t>Naujokė
(Mean Girls)</t>
  </si>
  <si>
    <t>Išbandymų diena
(Training Day)</t>
  </si>
  <si>
    <t>Mergina (The Girl)</t>
  </si>
  <si>
    <t xml:space="preserve">Lankas
(Hwal / The Bow) </t>
  </si>
  <si>
    <t>Vilis ir pašėlę ratai (Wheely)</t>
  </si>
  <si>
    <t>Gobšius (Radin)</t>
  </si>
  <si>
    <t>Įvartis
(Goal!)</t>
  </si>
  <si>
    <t>Niekada nepasiduok
(Never Back Down)</t>
  </si>
  <si>
    <t>Per žingsnį iki šlovės
(Almost Famous)</t>
  </si>
  <si>
    <t>Baseino valdovai (Sink or Swim)</t>
  </si>
  <si>
    <t>Whitney</t>
  </si>
  <si>
    <t>Aš ir tu, ir kiti
(Me and You and Everyone we Know)</t>
  </si>
  <si>
    <t>Planetos filmai / 
Celluloid Dreams</t>
  </si>
  <si>
    <t>Viršukalnės karštinė (Summit Fever)</t>
  </si>
  <si>
    <t>Vestsaido istorija (West Side Story)</t>
  </si>
  <si>
    <t>Kapitonas Alatristė
(Alatriste)</t>
  </si>
  <si>
    <t>Kvėpavimas
(Soom / Breath)</t>
  </si>
  <si>
    <t>Lietuvos kinas /
Cineclick Asia</t>
  </si>
  <si>
    <t>Sėkmės horoskopas (Гороскоп на удачу)</t>
  </si>
  <si>
    <t>Pakvaišę žaidimai
(Funny Games)</t>
  </si>
  <si>
    <t>ACME Film /
Celluloid Dreams / CP Classics</t>
  </si>
  <si>
    <t>Kometa Mumių šalyje (Muumipeikko ja pyrstötähti)</t>
  </si>
  <si>
    <t>Juodojo drakono pėdsakais (Mystery of Iron Mask)</t>
  </si>
  <si>
    <t>Ji vienintelė
(She's the One)</t>
  </si>
  <si>
    <t>Vandenynų asai
(Down Periscope)</t>
  </si>
  <si>
    <t>Atostogos Italijoje (Trip to Italy)</t>
  </si>
  <si>
    <t>Melinda ir Melinda
(Melinda and Melinda)</t>
  </si>
  <si>
    <t>Muzika, suradusi mus
(August Rush)</t>
  </si>
  <si>
    <t>Saldžios nuodėmės
(Sugar and Spice)</t>
  </si>
  <si>
    <t>Milijonas metų prieš mūsų erą
(RRRrrrr!!!)</t>
  </si>
  <si>
    <t>Kažkur tarp ten ir čia
(Somewhere)</t>
  </si>
  <si>
    <t>Dovana (The Gift)</t>
  </si>
  <si>
    <t>Galva į sieną
(Gegen die wand / Head On)</t>
  </si>
  <si>
    <t>Artdo biuras / Kino premjera /
Kitoks kinas / Bavaria Films</t>
  </si>
  <si>
    <t>Nekaltosios  (Les innocentes)</t>
  </si>
  <si>
    <t>Irina Palm
(Irina Palm)</t>
  </si>
  <si>
    <t>Planetos filmai /
Pyramide International</t>
  </si>
  <si>
    <t>Pasimatymas (Une Rencontre)</t>
  </si>
  <si>
    <t>Pravda viena minutė 2008</t>
  </si>
  <si>
    <t>Pravda</t>
  </si>
  <si>
    <t>Pašėlę vyrukai
(Bad Boys)</t>
  </si>
  <si>
    <t>Trokštantys mano mirties (Those Who Wish me Dead)</t>
  </si>
  <si>
    <t>Mano akių šviesa (Light of My Life)</t>
  </si>
  <si>
    <t>Nežinoma planeta
(K-Pax)</t>
  </si>
  <si>
    <t>Prisiekusioji
(The Juror)</t>
  </si>
  <si>
    <t>Tyli naktis (Cicha noc)</t>
  </si>
  <si>
    <t>Bintė (Binti)</t>
  </si>
  <si>
    <t>Vasara (Лето)</t>
  </si>
  <si>
    <t>Greitas ir negyvas
(The Quick and the Dead)</t>
  </si>
  <si>
    <t>Tegul kalba ginklai
(The Way of the Gun)</t>
  </si>
  <si>
    <t>Žaisk arba mirk (Play Or Die)</t>
  </si>
  <si>
    <t>Holivudo žmogžudysčių skyrius
(Hollywood Homicide)</t>
  </si>
  <si>
    <t>Darvino apdovanojimai
(The Darwin Awards)</t>
  </si>
  <si>
    <t>Didžioji kunigo Amaro nuodėmė
(El Crimen del Padre Amaro / The Crime of Father Amaro)</t>
  </si>
  <si>
    <t>Mylėti Negalima Mirti  (Till My Last Breath)</t>
  </si>
  <si>
    <t>Krish Films Ltd.</t>
  </si>
  <si>
    <t>Rugpjūčio šventė
(Pranzo di Ferragosto)</t>
  </si>
  <si>
    <t>Astronauto žmona
(Astronaut's Wife)</t>
  </si>
  <si>
    <t>Išdavikas (Our Kind of Traitor)</t>
  </si>
  <si>
    <t>Ramybė mūsų sapnuose (Peace To Us In Our Dreams)</t>
  </si>
  <si>
    <t>Per tave vienos bėdos (En liberte!)</t>
  </si>
  <si>
    <t>Penktoji valdžia (The Fifth Estate)</t>
  </si>
  <si>
    <t>Kompromatas (Kompromat)</t>
  </si>
  <si>
    <t>Muškietininkas
(The Musketeer)</t>
  </si>
  <si>
    <t>Nepadėk ragelio  (On The Line)</t>
  </si>
  <si>
    <t>Pasmerktoje žemėje
(On Deadly Ground)</t>
  </si>
  <si>
    <t>Pieniniai dantys (Babyteeth)</t>
  </si>
  <si>
    <t>4 mėnesiai, 3 savaitės ir 2 dienos 
(4 Months, 3 Weeks and 2 Days)</t>
  </si>
  <si>
    <t>Forum Cinemas / 
Wild Bunch</t>
  </si>
  <si>
    <t>Greičiau nei triušiai
(Быстрее, чем кролики / Faster Than Rabbits)</t>
  </si>
  <si>
    <t>Nokautas
(Play to the Bone)</t>
  </si>
  <si>
    <t>Uždraustoji zona  (Запретная зона)</t>
  </si>
  <si>
    <t>Somalio piratai (Pirates of Somalia)</t>
  </si>
  <si>
    <t>Protas ir jausmai
(Sense and Sensibility)</t>
  </si>
  <si>
    <t>9/11 pagal Farenheitą
(Fahrenheit 9/11)</t>
  </si>
  <si>
    <t>700 Vilniaus metų. Kelionė laiku su prof. Alfredu Bumblausku (700 Vilniaus metų. Kelionė laiku su prof. Alfredu Bumblausku)</t>
  </si>
  <si>
    <t>Medaus šalis (Honeyland)</t>
  </si>
  <si>
    <t>Tarp ryklių (Cage dive)</t>
  </si>
  <si>
    <t>Superherojai  (Supereroi)</t>
  </si>
  <si>
    <t>Trečias žmogus (Third Person)</t>
  </si>
  <si>
    <t>Sekretorė
(Secretary)</t>
  </si>
  <si>
    <t>Donis Braskas
(Donnie Brasco)</t>
  </si>
  <si>
    <t>Ma Ma (Ma Ma)</t>
  </si>
  <si>
    <t>Vestuvės
(Свадьба / The Wedding)</t>
  </si>
  <si>
    <t>Už įstatymo ribų
(American Outlaws)</t>
  </si>
  <si>
    <t>Moteris (Woman)</t>
  </si>
  <si>
    <t>Tristanas ir Izolda
(Tristan &amp; Isolde)</t>
  </si>
  <si>
    <t>Trylika lemtingų dienų
(13 Days)</t>
  </si>
  <si>
    <t>Bučinys
(Living Out Loud)</t>
  </si>
  <si>
    <t>Informatorius
(Informant!)</t>
  </si>
  <si>
    <t>Net ir pelės keliauja į dangų (I mysi patrí do nebe)</t>
  </si>
  <si>
    <t>Šokis dykumoje
(Dance in the Desert)</t>
  </si>
  <si>
    <t>Fralita</t>
  </si>
  <si>
    <t>Ekvilibriumas. Pusiausvyra
(Equilibrium)</t>
  </si>
  <si>
    <t>Blanša
(Blanche)</t>
  </si>
  <si>
    <t>Smagūs žaidimėliai
(Funny Games)</t>
  </si>
  <si>
    <t>Amfiteatro filmai /
Celluloid Dreams</t>
  </si>
  <si>
    <t>Padūkėlė Turu (Turu the Wacky Hen)</t>
  </si>
  <si>
    <t>Smėlio ir rūko namai
(House of Sand and Fog)</t>
  </si>
  <si>
    <t>Šunys - kariai
(Dog Soldiers)</t>
  </si>
  <si>
    <t>Vestuvės!
(Marriages!)</t>
  </si>
  <si>
    <t>Vilkolakiai tarp mūsų (Werewolves Within)</t>
  </si>
  <si>
    <t>Operacija: Hunter Killer (Hunter Killer)</t>
  </si>
  <si>
    <t>Mergina su principais. Kerė Pilbė (Carrie Pilby)</t>
  </si>
  <si>
    <t>Svečiuose (Gæsterne)</t>
  </si>
  <si>
    <t>Auksinė praraja
(Velvet Goldmine)</t>
  </si>
  <si>
    <t>Vyriškas sezonas
(Мужской сезон. Бархатная революция / Velvet Revolution)</t>
  </si>
  <si>
    <t>Sinefilija  (Sinefilija )</t>
  </si>
  <si>
    <t>Devym kažkelinti (Mid90s)</t>
  </si>
  <si>
    <t>Nacionalinės medžioklės ypatumai žiemą
(Особенности национальной охоты в зимний период)</t>
  </si>
  <si>
    <t>Apie meilę
(Трое и снежинка / About Love)</t>
  </si>
  <si>
    <t xml:space="preserve">Garsų pasaulio įrašai </t>
  </si>
  <si>
    <t>Tesla (Tesla)</t>
  </si>
  <si>
    <t>100 daiktų ir nieko daugiau (100 dinge)</t>
  </si>
  <si>
    <t>Magnolija
(Magnolia)</t>
  </si>
  <si>
    <t>Devintoji (Девятая)</t>
  </si>
  <si>
    <t>Šiurpuliukai 2: Prakeiktas Helovynas (Goosebumps 2: Haunted Halloween)</t>
  </si>
  <si>
    <t>Nes jai labai rūpi (I Care a Lot)</t>
  </si>
  <si>
    <t>Second Hand</t>
  </si>
  <si>
    <t>Ultra Nominum</t>
  </si>
  <si>
    <t>Senis
(Oldboy)</t>
  </si>
  <si>
    <t>Artdo biuras / Geras kinas /
Cineclick Asia</t>
  </si>
  <si>
    <t>Tramdantys ugnį (Only the Brave ( Granite Mountain))</t>
  </si>
  <si>
    <t>Tranzitas (Transit)</t>
  </si>
  <si>
    <t>Laiminga pabaiga
(Happy End)</t>
  </si>
  <si>
    <t>Netikėta meilė (El amor menos pensado)</t>
  </si>
  <si>
    <t>Močiute, Guten Tag! (LIEBE OMA, GUTEN TAG!)</t>
  </si>
  <si>
    <t xml:space="preserve">Tremora </t>
  </si>
  <si>
    <t>Rokio ir Bulvinklio nuotykiai
(The Adventures of Rocky and Bullwinkle)</t>
  </si>
  <si>
    <t>Kraujo vienatvė
(Одиночество крови / Solitude of Blood)</t>
  </si>
  <si>
    <t>Šiuolaikiniai gladiatoriai
(Any Given Sunday)</t>
  </si>
  <si>
    <t>Šokių kovos (Битва)</t>
  </si>
  <si>
    <t>Blogasis Samarietis (Bad Samaritan)</t>
  </si>
  <si>
    <t>Gernsio literatūros ir bulvių lupenų pyrago draugija (Guernsey Literary and Potato Peel Pie Society)</t>
  </si>
  <si>
    <t>Anarchija Žirmūnuose
(Anarchy in Zirmunai)</t>
  </si>
  <si>
    <t>AXX - Grožis ir geismas / Keturios susikertančios tiesės</t>
  </si>
  <si>
    <t>Krepšininko dienoraštis
(Basketball Diaries)</t>
  </si>
  <si>
    <t>Artemis: Žudikų viešbutis (Hotel Artemis)</t>
  </si>
  <si>
    <t>25 valanda
(25th Hour)</t>
  </si>
  <si>
    <t>Kedi. Slaptas kačių gyvenimas (Kedi)</t>
  </si>
  <si>
    <t>Potiche. Žmonos maištas
(Potiche)</t>
  </si>
  <si>
    <t>Įsileisk mane
(Låt den rätte komma in / Let the Right One In)</t>
  </si>
  <si>
    <t>Annie (Annie)</t>
  </si>
  <si>
    <t>Iš kitos pusės
(Auf der Anderen Seite / The Edge of Heaven)</t>
  </si>
  <si>
    <t>Forum Cinemas /
The Match Factory / Maywin</t>
  </si>
  <si>
    <t>Bepročiai
(Crazies)</t>
  </si>
  <si>
    <t>Lopas Adamsas
(Patch Adams)</t>
  </si>
  <si>
    <t>Paslaptis iš praeities
(Evening)</t>
  </si>
  <si>
    <t>Pasimetę Pekine
(Ping guo / Lost in Beijing)</t>
  </si>
  <si>
    <t>Forum Cinemas /
Films Distribution / Maywin</t>
  </si>
  <si>
    <t>Olegas (Oleg)</t>
  </si>
  <si>
    <t>Aš lieku
(Я остаюсь / I'm Staying)</t>
  </si>
  <si>
    <t>Bambeklis(The Grump)</t>
  </si>
  <si>
    <t>Oligarchas
(Олигарх / Tycoon: A New Russian)</t>
  </si>
  <si>
    <t>Lobiai O.K.
(Sokrovishchja О.К.)</t>
  </si>
  <si>
    <t>Susipynę išgyvenimai
(Personal Effects)</t>
  </si>
  <si>
    <t>Visi taškai ant I
(Dot the I)</t>
  </si>
  <si>
    <t>LX 2048 (LX 2048)</t>
  </si>
  <si>
    <t>Luiso Drakso devintasis gyvenimas  (9th Life Of Louis Drax)</t>
  </si>
  <si>
    <t>Kur dingo Ana Frank? (Where Is Anne Frank)</t>
  </si>
  <si>
    <t>Kaip tapti žvaigžde Brodvėjuje (She's Funny That Way)</t>
  </si>
  <si>
    <t>Velniška mergiotė
(Evil Woman / Saving Silverman)</t>
  </si>
  <si>
    <t>Samarietė
(Samaria / Samaritan Girl)</t>
  </si>
  <si>
    <t>Apgirtę nuo meilės
(Punch-Drunk Love)</t>
  </si>
  <si>
    <t>Menantis pikta
(Unforgiven)</t>
  </si>
  <si>
    <t>Falkonai (Víti í Vestmannaeyjum)</t>
  </si>
  <si>
    <t>24 valandos iš moters gyvenimo
(24 Heures de la vie d'une femme / 24 Hours in the Life of a Woman)</t>
  </si>
  <si>
    <t>Stiklo namai
(Glass House)</t>
  </si>
  <si>
    <t>Tylusis amerikietis
(The Quiet American)</t>
  </si>
  <si>
    <t>Dogma
(Dogma)</t>
  </si>
  <si>
    <t>DOA: Gyvos arba mirusios
(DOA: Dead or Alive)</t>
  </si>
  <si>
    <t>Talentingasis misteris Riplis
(The Talented Mr. Ripley)</t>
  </si>
  <si>
    <t>Coco Chanel ir Igoris Stravinskis 
(Coco Chanel and Igor Stravinsky)</t>
  </si>
  <si>
    <t>Mergina iš Džersio
(Jersey Girl)</t>
  </si>
  <si>
    <t>Amy(Amy)</t>
  </si>
  <si>
    <t>Kovotoja (Vechtmeisje)</t>
  </si>
  <si>
    <t>Planketas ir Makleinas
(Plunkett and MacCleane)</t>
  </si>
  <si>
    <t>Forpostas (Аванпост)</t>
  </si>
  <si>
    <t>Fargo
(Fargo)</t>
  </si>
  <si>
    <t>Ratai, taurės ir La Manča (In The Bottle)</t>
  </si>
  <si>
    <t>Jaunystės pažadas (Testament of Youth)</t>
  </si>
  <si>
    <t>Rygos kariai
(Rīgas sargi / Defenders of Riga)</t>
  </si>
  <si>
    <t>Platform</t>
  </si>
  <si>
    <t>Astridos Lindgren jaunystė (Unga Astrid)</t>
  </si>
  <si>
    <t>Broliai
(Four Brothers)</t>
  </si>
  <si>
    <t>Lašai ant įkaitusio akmens
(Gouttes d'eau sur pierres brulantes / Water Drops On Burning Rocks)</t>
  </si>
  <si>
    <t>Maverikas
(Maverick)</t>
  </si>
  <si>
    <t>Drakono kalnas
(La Colina del Dragon / Dragon Hill)</t>
  </si>
  <si>
    <t>Šokėja (La Danseuse)</t>
  </si>
  <si>
    <t>Asfaltas  (Asphalte)</t>
  </si>
  <si>
    <t>Le Concert
(Le Concert)</t>
  </si>
  <si>
    <t>Samba (Samba)</t>
  </si>
  <si>
    <t>Virš debesų (Выше неба)</t>
  </si>
  <si>
    <t>Belgika (Belgica)</t>
  </si>
  <si>
    <t>Bučiuoti merginas
(Kiss the Girls)</t>
  </si>
  <si>
    <t>BDG filmai /
UIP</t>
  </si>
  <si>
    <t>Dabar tai jau padėk man, Dievuli! (Ni juge, ni soumise)</t>
  </si>
  <si>
    <t>Klonas  (Dual)</t>
  </si>
  <si>
    <t>Melagis
(Le Verite si je mens! 2 / Would I Lie to You? 2)</t>
  </si>
  <si>
    <t>Tarp mirusiųjų (Play Dead)</t>
  </si>
  <si>
    <t>Likimo pokštai
(The Matchmaker)</t>
  </si>
  <si>
    <t>Mes visada gyvenome pilyje (We Have Always Lived in the Castle)</t>
  </si>
  <si>
    <t>Ugnis  (Огонь)</t>
  </si>
  <si>
    <t>Žmogžudystė.Lt
(.com for Murder)</t>
  </si>
  <si>
    <t>Garsų pasaulio įrašai /
Omega Entertainment</t>
  </si>
  <si>
    <t>Kūdikiai
(Babies)</t>
  </si>
  <si>
    <t>Kamčiatkos meškos. Gyvenimo pradžia (Медведи Камчатки. Начало жизни)</t>
  </si>
  <si>
    <t>Lesfilm</t>
  </si>
  <si>
    <t>Po saule
(Under solen / Under the Sun)</t>
  </si>
  <si>
    <t>Padangių gimnazija
(Sky High)</t>
  </si>
  <si>
    <t>Uraganas
(The Hurricane)</t>
  </si>
  <si>
    <t>Ruduo Niujorke
(Autumn in New York)</t>
  </si>
  <si>
    <t>Abigailė (Эбигейл)</t>
  </si>
  <si>
    <t>Prarastos sielos
(Lost Souls)</t>
  </si>
  <si>
    <t>Vilburas nori nusižudyti
(Wilbur Wants to Kill Himself)</t>
  </si>
  <si>
    <t>AXX  - Grožis ir geismas / 6 filmai</t>
  </si>
  <si>
    <t xml:space="preserve">Geras kadras </t>
  </si>
  <si>
    <t>Stiklo šalis
(A Land of Glass)</t>
  </si>
  <si>
    <t>Garsų pasaulio įrašai /
Studija 2000</t>
  </si>
  <si>
    <t>Paliktieji (Left Behind)</t>
  </si>
  <si>
    <t>Alkio skonis (A Taste of Hunger)</t>
  </si>
  <si>
    <t>Arti (Close)</t>
  </si>
  <si>
    <t>Karo žaidimai (Krig)</t>
  </si>
  <si>
    <t>Skyrybų klubas (Divorce club)</t>
  </si>
  <si>
    <t>Pelikano byla
(Pelican Brief)</t>
  </si>
  <si>
    <t>Kova iki paskutinio kraujo lašo (Bleed for this)</t>
  </si>
  <si>
    <t>Agentų žaidimai
(Mobius)</t>
  </si>
  <si>
    <t>Galaktikos gidas
(The Hitchhiker's Guide to the Galaxy)</t>
  </si>
  <si>
    <t>Korsažas (Corsage)</t>
  </si>
  <si>
    <t>Kino aljansas</t>
  </si>
  <si>
    <t>Aš tuoj grįšiu
(On My Way / Elle S’En Va)</t>
  </si>
  <si>
    <t>Kaip pakabinti nežemišką paną (How to Talk to Girls at Parties)</t>
  </si>
  <si>
    <t>Slaptieji agentai
(Spy Bound)</t>
  </si>
  <si>
    <t>Detektyvas Naitas (Devil's Knight (Detective Knight: Rogue))</t>
  </si>
  <si>
    <t>Daug vaikų, beždžionė ir pilis (Muchos hijos, un mono y un castillo)</t>
  </si>
  <si>
    <t>Sėkmė avansu
(Pay It Forward)</t>
  </si>
  <si>
    <t>Manęs čia nėra
(I'm Not There)</t>
  </si>
  <si>
    <t>ACME Film /
Rising Star</t>
  </si>
  <si>
    <t>Nemeilė (Nelyubov)</t>
  </si>
  <si>
    <t>Tušti namai
(Bin-jip / 3-Iron)</t>
  </si>
  <si>
    <t>Lemtingas posūkis: Mirties pamatas (Wrong Turn MSE)</t>
  </si>
  <si>
    <t>Būrys Amerika: drebėk, pasauli!
(Team America: World Police)</t>
  </si>
  <si>
    <t>Savi
(Свои / Us)</t>
  </si>
  <si>
    <t>Popiežius Borgia
(Los Borgia / The Borgia)</t>
  </si>
  <si>
    <t>ACME Film /
Filmax</t>
  </si>
  <si>
    <t>Ateities pasaulis (Future World)</t>
  </si>
  <si>
    <t>Beatričės bučinys (Sage femme)</t>
  </si>
  <si>
    <t>Vienišos širdys (Someone Somewhere)</t>
  </si>
  <si>
    <t>Niekas  (Nobody)</t>
  </si>
  <si>
    <t>Bekraštės prerijos
(Open Range)</t>
  </si>
  <si>
    <t>Helovyno šventė
(Helloween)</t>
  </si>
  <si>
    <t>Vilkolakiai
(Cursed)</t>
  </si>
  <si>
    <t>Tarp dviejų mylimųjų
(Two Lovers)</t>
  </si>
  <si>
    <t>ACME Film
Wild Bunch</t>
  </si>
  <si>
    <t>Sukurtas Haroldas
(Stranger Than Fiction)</t>
  </si>
  <si>
    <t>ACME Film /
Three Strange Angels</t>
  </si>
  <si>
    <t>Pasimylėkim
(Займемся любовью / Let's Make Love)</t>
  </si>
  <si>
    <t>Ponas Trumbo (Trumbo)</t>
  </si>
  <si>
    <t>1944 (1944)</t>
  </si>
  <si>
    <t>Krokodilai 2 (Vorstadtkrokodile 2)</t>
  </si>
  <si>
    <t>Viktorija (Victoria)</t>
  </si>
  <si>
    <t>Tiktai žvėrys (Seules les bêtes)</t>
  </si>
  <si>
    <t>Meri Šeli Frankenšteinas
(Mary Shelley's Frankenstain)</t>
  </si>
  <si>
    <t>Keršto kelias (Destroyer)</t>
  </si>
  <si>
    <t>Beždžionių šalis
(Hanuman)</t>
  </si>
  <si>
    <t>Juodoji jūra (Black sea)</t>
  </si>
  <si>
    <t>Amelija iš Monmartro (2001) (Le Fabuleux destin d'Amélie Poulain (2001))</t>
  </si>
  <si>
    <t>Meilė ir draugystė (Love and friendship)</t>
  </si>
  <si>
    <t>Dovanoju širdį (Réparer les vivants)</t>
  </si>
  <si>
    <t>Didesni purslai Bigger (Splash)</t>
  </si>
  <si>
    <t>Paryžiaus imperatorius (L'Empereur de Paris)</t>
  </si>
  <si>
    <t>Laukiniai vyrai (Wild men)</t>
  </si>
  <si>
    <t>Šventė
(Festen / The Celebration)</t>
  </si>
  <si>
    <t>Švilpiko diena
(Groundhog Day)</t>
  </si>
  <si>
    <t>Nuodinga rožė (Poison Rose)</t>
  </si>
  <si>
    <t>Langas priešais
(La Finestra di fronte / Facing Windows)</t>
  </si>
  <si>
    <t>Artdo biuras / Kino premjera / ACME Film /
Kitoks kinas / Celluloid Dreams</t>
  </si>
  <si>
    <t>Džo Breivenas (Braven)</t>
  </si>
  <si>
    <t>Tuštybių mugė
(Vanity Fair)</t>
  </si>
  <si>
    <t>Nakties sargyba
(Ночной дозор / Night Watch)</t>
  </si>
  <si>
    <t>ACME Film /
Channel One Russia</t>
  </si>
  <si>
    <t>Kvepalai (Les parfums)</t>
  </si>
  <si>
    <t>Motociklininko dienoraštis
(Diarios de Motocicleta / The Motorcycle Diaries)</t>
  </si>
  <si>
    <t>Palma  (Пальма)</t>
  </si>
  <si>
    <t>Damų laimė (Les Dames)</t>
  </si>
  <si>
    <t xml:space="preserve">Greta Garbo Films </t>
  </si>
  <si>
    <t>Uždarasis
(Le Placard / The Closet)</t>
  </si>
  <si>
    <t>Tvano nebus (Tvano nebus)</t>
  </si>
  <si>
    <t>Gyveno kartą Uvė (En man som heter Ove)</t>
  </si>
  <si>
    <t>Asmeniniai Pipos Li gyvenimai
(Private Lives of Pippa Lee)</t>
  </si>
  <si>
    <t>Zatura. Nuotykiai kosmose
(Zathura)</t>
  </si>
  <si>
    <t>Narsa mūšyje
(Courage Under Fire)</t>
  </si>
  <si>
    <t>Tikroji padėtis
(State of Play)</t>
  </si>
  <si>
    <t>Neįtikėtina Fakyro kelionė (The Extraordinary Journey of the Fakir)</t>
  </si>
  <si>
    <t>Ačiū Dievui (Grâce à Dieu)</t>
  </si>
  <si>
    <t>Matyk kaip aš (Смотри как я)</t>
  </si>
  <si>
    <t>Ilga istorija trumpai (Long Story Short)</t>
  </si>
  <si>
    <t>Angelas
(Angel)</t>
  </si>
  <si>
    <t>Lietuvos kinas /
Celluloid Dreams</t>
  </si>
  <si>
    <t>Įžūlios dienos
(Дерзкие дни / Impudent Days)</t>
  </si>
  <si>
    <t>Jokių liudininkų (Cop Shop)</t>
  </si>
  <si>
    <t>Ponas Ibrahimas
(Monsieur Ibrahim et les fleurs du Coran / Monsieur Ibrahim)</t>
  </si>
  <si>
    <t>Artdo biuras / Geras kinas /
ARP Selection</t>
  </si>
  <si>
    <t>Ryžių karoliukai (Basmati Blues)</t>
  </si>
  <si>
    <t>Utioja, liepos 22-oji (Utøya 22. juli)</t>
  </si>
  <si>
    <t>Pasiimk mano akis
(Te doy mis ojos / Take My Eyes)</t>
  </si>
  <si>
    <t>Čia buvo Brita Marija (Britt-Marie var här)</t>
  </si>
  <si>
    <t>Baimė
(Fear Dot Com)</t>
  </si>
  <si>
    <t>Aš aptarnavau Anglijos karalių
(Obsluhoval jsem anglickeho krale / I Served the King of England)</t>
  </si>
  <si>
    <t>Lietuvos kinas /
Bavaria Film International</t>
  </si>
  <si>
    <t>Superbombonešis. Naikinti viską
(Stealth)</t>
  </si>
  <si>
    <t>Nutrūkęs nuo grandinės (Bullet Head)</t>
  </si>
  <si>
    <t>Dievo miestas
(Cidade de Deus / City of God)</t>
  </si>
  <si>
    <t>ACME Film /
Globo Filmes</t>
  </si>
  <si>
    <t>Prancūziškas tranzitas (La French)</t>
  </si>
  <si>
    <t>Tobulas apiplėšimas (Heist)</t>
  </si>
  <si>
    <t>Septyni nematomi žmonės
(Seven Invisible Men)</t>
  </si>
  <si>
    <t>Forum Cinemas /
Kinemos grupė / Gemini Films</t>
  </si>
  <si>
    <t>Monstras
(Monster)</t>
  </si>
  <si>
    <t>ACME Film /
Media 8 Entertainment</t>
  </si>
  <si>
    <t>Kalėdų stebuklas
(Miracle on the 34th Street)</t>
  </si>
  <si>
    <t>Gyvenimo kova (Journeyman)</t>
  </si>
  <si>
    <t>Kitoks parodijų filmas
(Not Another Teen Movie)</t>
  </si>
  <si>
    <t>Languotas Nindzė  (Ternet Ninja)</t>
  </si>
  <si>
    <t>Frida. Viva la Vida (Frida. Viva la Vida)</t>
  </si>
  <si>
    <t>Legenda apie narsųjį riterį
(El Cid: La Leyenda / El Cid: The Legend)</t>
  </si>
  <si>
    <t>Garsų pasaulio įrašai /
Castelao Producciones</t>
  </si>
  <si>
    <t>Moliūgėlio gyvenimas (Ma vie de courgette)</t>
  </si>
  <si>
    <t>Vienveidis
(The One)</t>
  </si>
  <si>
    <t>Rytai yra Rytai
(East Is East)</t>
  </si>
  <si>
    <t>Forum Cinemas /
Celluloid Dreams /Maywin</t>
  </si>
  <si>
    <t>Ji (Elle)</t>
  </si>
  <si>
    <t>Mano viršūnė (To The Top)</t>
  </si>
  <si>
    <t>Moters portretas
(The Portrait of a Lady)</t>
  </si>
  <si>
    <t>Gyvatės akys: Eilinio Džo kilmė (Snake Eyes: G.I. Joe Origins)</t>
  </si>
  <si>
    <t>Gražus sūnus (Beautiful Boy)</t>
  </si>
  <si>
    <t xml:space="preserve">Europos kinas </t>
  </si>
  <si>
    <t>Aukštyn kojom
(Bringing Down the House)</t>
  </si>
  <si>
    <t>Hazardo ketvertukas
(Dukes of Hazzard)</t>
  </si>
  <si>
    <t>Balsai (The Voices)</t>
  </si>
  <si>
    <t>Seselė Beti
(Nurse Betty)</t>
  </si>
  <si>
    <t>Naktis be karūnos (Royal Night Out)</t>
  </si>
  <si>
    <t>Mamos norų sąrašas (Mum's List)</t>
  </si>
  <si>
    <t>Antimonopolis
(Antitrust)</t>
  </si>
  <si>
    <t>Filmas - žudikas
(Cut)</t>
  </si>
  <si>
    <t>Mano boso dukra
(My Boss' Daughter)</t>
  </si>
  <si>
    <t>2046
(2046)</t>
  </si>
  <si>
    <t>Brolis (Kin)</t>
  </si>
  <si>
    <t>Foxcatcher (Foxcatcher)</t>
  </si>
  <si>
    <t>Pavojingo žmogaus išpažintys
(Confessions of a Dangerous Mind)</t>
  </si>
  <si>
    <t>Undinė (Undine)</t>
  </si>
  <si>
    <t>Baltas varnas (White Raven)</t>
  </si>
  <si>
    <t>Vienadienis prezidentas
(Dave)</t>
  </si>
  <si>
    <t>Įtakingiausias Amerikos gangsteris (Lansky)</t>
  </si>
  <si>
    <t>Bulvarinis skaitalas
(Pulp Fiction)</t>
  </si>
  <si>
    <t>Aš visada norėjau būti gangsteriu
(J'ai toujours reve d'etre un gangster / I Always Wanted to be a Gangster)</t>
  </si>
  <si>
    <t>Forum Cinemas / 
Maywin</t>
  </si>
  <si>
    <t>Pakeleivių karta  (Voyagers)</t>
  </si>
  <si>
    <t>Nuostabioji moteris 1984 (Wonder Woman 84)</t>
  </si>
  <si>
    <t>Šiaurė
(North)</t>
  </si>
  <si>
    <t>Kol laukiau tavęs (Good House)</t>
  </si>
  <si>
    <t>Geresniame pasaulyje
(Haevnen / In a Better World)</t>
  </si>
  <si>
    <t>Scanorama</t>
  </si>
  <si>
    <t>Karščiausios naujienos
(Newsmakers)</t>
  </si>
  <si>
    <t>Kelionė į Graikiją (Trip To Greece)</t>
  </si>
  <si>
    <t>Muzika tavo rankose (Au bout des doigts)</t>
  </si>
  <si>
    <t>Mūsų gyvenimas (5 Flights Up)</t>
  </si>
  <si>
    <t>Zerovilis (Zeroville)</t>
  </si>
  <si>
    <t>Sen Loranas. Stilius - tai aš (Saint Lorant)</t>
  </si>
  <si>
    <t>Anetė (Annette)</t>
  </si>
  <si>
    <t>Mano mama (Mia madre)</t>
  </si>
  <si>
    <t>Paskutinis kino herojus
(Last Action Hero)</t>
  </si>
  <si>
    <t>Uždaras ratas
(Le premier cercle / Inside Ring)</t>
  </si>
  <si>
    <t>Paskutiniai riteriai (Last Knights)</t>
  </si>
  <si>
    <t>Likimo sujungti (About Fate)</t>
  </si>
  <si>
    <t>Praradęs atmintį
(Novo)</t>
  </si>
  <si>
    <t>Kapeika
(Копейка / Kapeika)</t>
  </si>
  <si>
    <t>Favoritas
(Seabiscuit)</t>
  </si>
  <si>
    <t>Keršto valanda
(Walking Tall)</t>
  </si>
  <si>
    <t>Garsų pasaulio įrašai /
MGM</t>
  </si>
  <si>
    <t>Yves Saint Laurent</t>
  </si>
  <si>
    <t>Atsitiktinumai
(Involuntary / De Ofrivilliga)</t>
  </si>
  <si>
    <t>Novokainas
(Novocaine)</t>
  </si>
  <si>
    <t>Spirk kaip Beckhamas
(Bend it Like Beckham)</t>
  </si>
  <si>
    <t>Perpetuum Mobile</t>
  </si>
  <si>
    <t>ACME Film
Uljanos Kim studija / Unlimited</t>
  </si>
  <si>
    <t>Ąžuolo širdis   (Heart of Oak)</t>
  </si>
  <si>
    <t>Moteris, vyras ir suo (AGA)</t>
  </si>
  <si>
    <t>Dėl viso pikto (Just to Be Sure)</t>
  </si>
  <si>
    <t>Denis Kolinsas (Imagine (Danny Collins))</t>
  </si>
  <si>
    <t>Negatyvaus mąstymo menas
(Kunsten a tenke negativt / The Art of Negative Thinking)</t>
  </si>
  <si>
    <t>Meilės žaidimai (Game Of Love)</t>
  </si>
  <si>
    <t>Ji ir Jos vyrai
(Shopgirl)</t>
  </si>
  <si>
    <t>ACME Film /
Hyde Park Entertainment</t>
  </si>
  <si>
    <t>Karandiru
(Carandiru)</t>
  </si>
  <si>
    <t>Salemo raganos
(The Crucible)</t>
  </si>
  <si>
    <t>Holivudo afera  (Comeback Trail)</t>
  </si>
  <si>
    <t>Erotinė Rišaro istorija
(L’Histoire de Richard O.)</t>
  </si>
  <si>
    <t>Jaguaras
(Le Jaguar / The Jaguar)</t>
  </si>
  <si>
    <t>Balta varna (The White Crow)</t>
  </si>
  <si>
    <t>3 dienos Kviberone (3 Tage in Quiberon)</t>
  </si>
  <si>
    <t>Kažkur Afrikoje
(Nirgendwo in Afrika / Nowhere in Africa)</t>
  </si>
  <si>
    <t>Čempionų pusryčiai
(Breakfast of Champions)</t>
  </si>
  <si>
    <t xml:space="preserve">Karalių pamaina </t>
  </si>
  <si>
    <t>Kaip Hektoras laimės ieškojo (Hector and the Search for Happiness)</t>
  </si>
  <si>
    <t>Gainsbourgas. Didvyriškas gyvenimas
(Gainsbourg (Vie héroïque)</t>
  </si>
  <si>
    <t>Septyni
(Se7en)</t>
  </si>
  <si>
    <t>Veidai Kaimai (Visages villages)</t>
  </si>
  <si>
    <t>Veneros grožis
(Venus beaute (institut) / Venus Beauty Institute)</t>
  </si>
  <si>
    <t>Vajetas Earpas
(Wyatt Earp)</t>
  </si>
  <si>
    <t>Eva (Eva)</t>
  </si>
  <si>
    <t>Balandis tupėjo ant šakos ir mąstė apie būtį (En duva satt på en gren och funderade på tillvaron)</t>
  </si>
  <si>
    <t>Paskutinė šeima (Ostatnia rodzina)</t>
  </si>
  <si>
    <t>Meilė ateina netikėtai
(How to Deal)</t>
  </si>
  <si>
    <t>Mis Poter
(Miss Potter)</t>
  </si>
  <si>
    <t>ACME Film /
Phoenix Pictures</t>
  </si>
  <si>
    <t>Pavaduojanti mokytoja
(Vikaren / The Substitute)</t>
  </si>
  <si>
    <t>Apsėstieji (Backmask)</t>
  </si>
  <si>
    <t>Karo šmėklos (Ghosts of War)</t>
  </si>
  <si>
    <t>Sūnaus globa (Jusqu'a la garde)</t>
  </si>
  <si>
    <t>Piter FM
(Питер FM / Piter FM)</t>
  </si>
  <si>
    <t>Karys Musa
(Musa / The Warrior)</t>
  </si>
  <si>
    <t>Apverstas bokštas (Tagurpidi torn)</t>
  </si>
  <si>
    <t>Krydas II: Kylanti legenda (Creed 2)</t>
  </si>
  <si>
    <t>Chaoso planeta (Chaos Walking)</t>
  </si>
  <si>
    <t>QT8: Quentin Tarantino  (QT8: Quentin Tarantino)</t>
  </si>
  <si>
    <t>Juodasis strazdas (Blackbird)</t>
  </si>
  <si>
    <t>Su gimtadieniu! (Fête de famille )</t>
  </si>
  <si>
    <t>Čempionai
(Чемпионы / Champions)</t>
  </si>
  <si>
    <t>Rimtas vyrukas
(A Serious Man)</t>
  </si>
  <si>
    <t>Teisingumo riteriai (Retfærdighedens ryttere)</t>
  </si>
  <si>
    <t>Laiminga pabaiga (Happy End)</t>
  </si>
  <si>
    <t>Aš niekada neverkiu (Jak Najdalej Stad)</t>
  </si>
  <si>
    <t>Korsikietis
(L' Enquete Corse / The Corsican File)</t>
  </si>
  <si>
    <t>Garsų pasaulio įrašai /
Gaumont</t>
  </si>
  <si>
    <t>Saulėlydis (Sundown)</t>
  </si>
  <si>
    <t>Nežinomas šventasis (The Unknown Saint)</t>
  </si>
  <si>
    <t>Kandelarija (Candelaria)</t>
  </si>
  <si>
    <t>Vaiduoklis (Призрак)</t>
  </si>
  <si>
    <t>Lukas  (Luca)</t>
  </si>
  <si>
    <t>Įsimylėję gyvenimą (Une vie démente)</t>
  </si>
  <si>
    <t>Keleiviai
(Passengers)</t>
  </si>
  <si>
    <t>ACME Film
TriStar Pictures</t>
  </si>
  <si>
    <t>Tekanti saulė
(Rising Sun)</t>
  </si>
  <si>
    <t>Liusė renkasi
(I'm With Lucy)</t>
  </si>
  <si>
    <t>Garsų pasaulio įrašai /
Columbia TriStar</t>
  </si>
  <si>
    <t>Delta
(Delta)</t>
  </si>
  <si>
    <t>Kraujo kerštas
(In The Blood)</t>
  </si>
  <si>
    <t>Man reikia tavęs
(I Need You)</t>
  </si>
  <si>
    <t>Auksinė pirštinė (Der goldene Handschuh)</t>
  </si>
  <si>
    <t>Mandžiūrijos kandidatas
(The Manchurian Candidate)</t>
  </si>
  <si>
    <t>Baltas kaspinas
(Das weisse Band / The White Ribbon)</t>
  </si>
  <si>
    <t>Gražuolė ir Sebastianas: draugai visam gyvenimui (Belle et Sébastien 3, le dernier chapitre)</t>
  </si>
  <si>
    <t>Likvidatorius
(Blade Runner)</t>
  </si>
  <si>
    <t>Pravda viena minutė 2007</t>
  </si>
  <si>
    <t>Neįtikėtina, bet tiesa   (Incredible But True)</t>
  </si>
  <si>
    <t>Paryžiaus undinėlė (Mermaid in Paris)</t>
  </si>
  <si>
    <t>Ikyrioji malonė (Troppo grazia)</t>
  </si>
  <si>
    <t>Amžinas gyvenimas (Вечная жизнь Александра Христофорова)</t>
  </si>
  <si>
    <t>Kaimynė šnipė (Next Door Spy)</t>
  </si>
  <si>
    <t>Paslėptas lobis
(Tian mai chuan qi / The Touch)</t>
  </si>
  <si>
    <t>Manifestas (Manifesto)</t>
  </si>
  <si>
    <t>Mano geriausias draugas (A Very Bad Friend)</t>
  </si>
  <si>
    <t>Mielas miestelis
(Pleasantville)</t>
  </si>
  <si>
    <t>Paslaptingas sodas
(The Secret Garden)</t>
  </si>
  <si>
    <t>Didžiausias metų nesusipratimas
(Man of the Year)</t>
  </si>
  <si>
    <t>Išrinktųjų medžioklė 
(Push)</t>
  </si>
  <si>
    <t>Iš Dievo - nieko naujo
(Sin noticias de dios / No News From God)</t>
  </si>
  <si>
    <t>Kosmobolas (Вратарь Галактики)</t>
  </si>
  <si>
    <t>Pasileidėlis
(The Libertine)</t>
  </si>
  <si>
    <t>Parazitas (Gisaengchung)</t>
  </si>
  <si>
    <t>Betmenas sugrįžta
(Batman Returns)</t>
  </si>
  <si>
    <t>Devynios dainos
(9 Songs)</t>
  </si>
  <si>
    <t>ACME Film /
Revolution Films</t>
  </si>
  <si>
    <t>Trijulė iš Belvilio 
(Les Triplettes de Belleville / The Triplets of Belleville)</t>
  </si>
  <si>
    <t>Klyksmas 2
(Scream 2)</t>
  </si>
  <si>
    <t>Sfera
(Sphere)</t>
  </si>
  <si>
    <t>Animus Animalis (istorija apie žmones, žvėris ir daiktus) (Animus Animalis (A story about People, Animals and Things))</t>
  </si>
  <si>
    <t>Meno avilys</t>
  </si>
  <si>
    <t>Pažadas (The Promise)</t>
  </si>
  <si>
    <t>Ekstremalūs žudikai
(San Ging Chaat Goo Si / New Police Story)</t>
  </si>
  <si>
    <t>Garsų pasaulio įrašai /
China Film Group Corp.</t>
  </si>
  <si>
    <t>Visi nori Nikolės (London Fields)</t>
  </si>
  <si>
    <t>Kitokia sesuo
(The Other Sister)</t>
  </si>
  <si>
    <t>Jokūbas, Mimi ir kalbantys šunys (Jekabs, Mimmi un runajosie suni)</t>
  </si>
  <si>
    <t>Septintas veiksmas (The Humbling)</t>
  </si>
  <si>
    <t>Nenugalėti  (Rising Hawk)</t>
  </si>
  <si>
    <t>Fantastiška moteris (Una mujer fantastica)</t>
  </si>
  <si>
    <t>Geriausi mūsų metai (The Best Years)</t>
  </si>
  <si>
    <t>Maiko Bluberio nuotykiai
(The Adventures of Mike Blueberry / Blueberry)</t>
  </si>
  <si>
    <t>Amžinai jaunas
(Forever Young)</t>
  </si>
  <si>
    <t>Kiki. Visi kalba apie seksą  (Kiki, Love for love)</t>
  </si>
  <si>
    <t>Naujienos iš Marso planetos  (News from Planet Mars)</t>
  </si>
  <si>
    <t>Povaizdis (Powidoki)</t>
  </si>
  <si>
    <t>Mamytė (Mommy)</t>
  </si>
  <si>
    <t>Kario kelias
(Warior's Way)</t>
  </si>
  <si>
    <t>Bloodshot (Bloodshot)</t>
  </si>
  <si>
    <t>Post Mortem (Post Mortem)</t>
  </si>
  <si>
    <t>Bebaimis
(Huo Yuan Jis / Fearless)</t>
  </si>
  <si>
    <t>ACME Film /
Rogue Pictures</t>
  </si>
  <si>
    <t>Klyksmas 3
(Scream 3)</t>
  </si>
  <si>
    <t>Laukimas (L'Attesa)</t>
  </si>
  <si>
    <t>Klonuotasis
(Godsend)</t>
  </si>
  <si>
    <t>Jaunoji žvaigždė (Teen Spirit)</t>
  </si>
  <si>
    <t>Manderlis
(Manderlay)</t>
  </si>
  <si>
    <t>Artdo biuras / Geras kinas /
Trust Film Sales</t>
  </si>
  <si>
    <t>Ką matome žiūrėdami į dangų (Ras vkhedavt, rodesac cas vukurebt?)</t>
  </si>
  <si>
    <t>Galbūt, mažyte
(Maybe Baby)</t>
  </si>
  <si>
    <t>Japoniška istorija
(Japanese Story)</t>
  </si>
  <si>
    <t>Amfiteatro filmai /
Fortissimo Films</t>
  </si>
  <si>
    <t>Gauruotos eglutės (Ёлки лохматые)</t>
  </si>
  <si>
    <t>Viskas praėjo gerai.  (Tout s'est bien passé)</t>
  </si>
  <si>
    <t>Rojaus kalvos (Paradise Hills)</t>
  </si>
  <si>
    <t>Monstriukė Molė (Molly Monster(</t>
  </si>
  <si>
    <t>Vestuvių kalba (Le discours)</t>
  </si>
  <si>
    <t>Pravda viena minutė 2006</t>
  </si>
  <si>
    <t>Žmonės, kuriuos pažįstam (Žmonės, kuriuos pažįstam)</t>
  </si>
  <si>
    <t>Vaikučiai pagal sutartį (Detki naprokat)</t>
  </si>
  <si>
    <t xml:space="preserve">NICO 1988 </t>
  </si>
  <si>
    <t>Matilda
(Matilda)</t>
  </si>
  <si>
    <t>Tarp žemės ir dangaus (Close to the horizon)</t>
  </si>
  <si>
    <t>Naminukai
(The Borrowers)</t>
  </si>
  <si>
    <t>Gyvenimas aukštybėse (High Life)</t>
  </si>
  <si>
    <t>Vasara'85  (Été 85)</t>
  </si>
  <si>
    <t>Kolekcionierė
(The Collectress)</t>
  </si>
  <si>
    <t>Dogtanjanas ir trys šunietininkai (Dogtanian and the Three Muskehounds)</t>
  </si>
  <si>
    <t>Ten, kur širdys
(Where the Heart Is)</t>
  </si>
  <si>
    <t>Ne bobų reikalai  (Нефутбол)</t>
  </si>
  <si>
    <t>Les Misérables. Vargdieniai (Les Misérables)</t>
  </si>
  <si>
    <t>Tarp dviejų pasaulių
(Upside Down)</t>
  </si>
  <si>
    <t>Negyvėlis
(Deadman)</t>
  </si>
  <si>
    <t>Velkami per betoną (Dragged Across Concrete)</t>
  </si>
  <si>
    <t>Nenugalimas
(Непобедимый / Invincible)</t>
  </si>
  <si>
    <t>Dvynių miestas
(Twin Town)</t>
  </si>
  <si>
    <t>Ką žmonės pasakys (Hva vil folk si)</t>
  </si>
  <si>
    <t>24 valandos gyventi (24 Hours to Live)</t>
  </si>
  <si>
    <t>Išnarstytas Haris
(Deconstructing Harry)</t>
  </si>
  <si>
    <t>Kosminiai erdvėlaiviai
(Thunderbirds)</t>
  </si>
  <si>
    <t>Europudingas 2: Rusijos lėlytės
(Les Poupees russes / The Russian Dolls)</t>
  </si>
  <si>
    <t>Alkani kūnai
(Les corps impatients / Eager Bodies)</t>
  </si>
  <si>
    <t>Mergina ant tilto
(La Fille sur le pont / The Girl on the Bridge)</t>
  </si>
  <si>
    <t>Mirtinas ginklas 3
(Lethal Weapon 3)</t>
  </si>
  <si>
    <t>Reidas 2
(The Raid: Berandal)</t>
  </si>
  <si>
    <t>Laikas būti laimingu
(Stesti / Something Like Happiness)</t>
  </si>
  <si>
    <t>Planetos filmai / 
Wild Bunch</t>
  </si>
  <si>
    <t>Ateini čia arba gausi į dūdą!
(Kick - Ass)</t>
  </si>
  <si>
    <t>Mergaitė su katinu (Incompresa)</t>
  </si>
  <si>
    <t>51-oji valstija
(51st State)</t>
  </si>
  <si>
    <t>Svečiai
(Les Visiteurs / The Visitors)</t>
  </si>
  <si>
    <t>Pasiklydę Paryžiuje (Paris pieds nus)</t>
  </si>
  <si>
    <t>Polis (Poly)</t>
  </si>
  <si>
    <t>Vienoje kilpoje
(In the Loop)</t>
  </si>
  <si>
    <t>Kriminaliniai meilužiai
(Les Amants criminels / The Criminal Lovers)</t>
  </si>
  <si>
    <t>Gera kompanija
(In Good Company)</t>
  </si>
  <si>
    <t>Iškrypę
(Twisted)</t>
  </si>
  <si>
    <t>Trys spalvos. Mėlyna
(Trois Couleurs. Bleu / Three Colors. Blue)</t>
  </si>
  <si>
    <t>Istorijų pasakojimas
(Storytelling)</t>
  </si>
  <si>
    <t>Žaizdos
(Rane / The Wounds)</t>
  </si>
  <si>
    <t>Bombos filmai /
Studio Canal</t>
  </si>
  <si>
    <t>Domino</t>
  </si>
  <si>
    <t>Įtariamasis
(Out of Time)</t>
  </si>
  <si>
    <t>Aeronautai (Aeronauts)</t>
  </si>
  <si>
    <t>Džulijos akys
(Los Ojos De Julia)</t>
  </si>
  <si>
    <t>Esminis instinktas (1992) (Basic Instinct (1992))</t>
  </si>
  <si>
    <t>Apsimetėliai (Pretenders)</t>
  </si>
  <si>
    <t>Mielas Diktatoriau (Dear Dictator)</t>
  </si>
  <si>
    <t>Taksiukas  (Wiener-Dog)</t>
  </si>
  <si>
    <t>Serafina
(Serafine)</t>
  </si>
  <si>
    <t>Panikos ataka (Atak Paniki)</t>
  </si>
  <si>
    <t>Mažulė, verta milijonų (Driven)</t>
  </si>
  <si>
    <t>Aukšti kulniukai, žemas lygis
(High Heels, Low Lifes)</t>
  </si>
  <si>
    <t>Noriu būti savimi (dokumentinių filmų programa)</t>
  </si>
  <si>
    <t>Belgų karalius (King of the Belgians)</t>
  </si>
  <si>
    <t>Peteris fon Kantas   (Peter von Kant)</t>
  </si>
  <si>
    <t>Džono F. Donovano mirtis ir gyvenimas (The death &amp; life of John F. Donovan)</t>
  </si>
  <si>
    <t>Vienišiausias vaikinas žemėje (The Loneliest Boy in the World)</t>
  </si>
  <si>
    <t>Nuolankioji (Krotkaya)</t>
  </si>
  <si>
    <t>Jei aš būčiau turtingas
(Ah! Si j'etais riche / If I Were Rich)</t>
  </si>
  <si>
    <t>Bjornas Borgas prieš Makenrojų (Borg vs. McEnroe)</t>
  </si>
  <si>
    <t>Sputnikas (Спутник)</t>
  </si>
  <si>
    <t>Amžinos meilės laiškai (La Corrispondenza)</t>
  </si>
  <si>
    <t>Galiūnai - skrajūnai
(Power Rangers)</t>
  </si>
  <si>
    <t>Pakeliui į amžinybę (Masaan)</t>
  </si>
  <si>
    <t>Rio, aš tave myliu (Rio, Eu Te Amo)</t>
  </si>
  <si>
    <t>Nuo 5 iki 7. Įsimylėjėlių laikas (5 to 7)</t>
  </si>
  <si>
    <t>Mano šuo kvanka (My dog stupid)</t>
  </si>
  <si>
    <t>Užburtoji Ela
(Ella Enchanted)</t>
  </si>
  <si>
    <t>Enigma
(Enigma)</t>
  </si>
  <si>
    <t>Ekvatorius
(Экватор / The Equator)</t>
  </si>
  <si>
    <t>Viena nepatogi akimirka (One Wild Moment)</t>
  </si>
  <si>
    <t>Sąžiningas vagis
(The Good Thief)</t>
  </si>
  <si>
    <t>ACME Film /
Alliance Atlantis</t>
  </si>
  <si>
    <t>Trys šeimos (Tre piani)</t>
  </si>
  <si>
    <t>Dydlai
(Meet the Deedles)</t>
  </si>
  <si>
    <t>1971 - ieji ('71)</t>
  </si>
  <si>
    <t>Kietas karštas bičas 2
(Harte Jungs 2 / More Ants in the Pants)</t>
  </si>
  <si>
    <t>Forum Cinemas /
Constantin Films</t>
  </si>
  <si>
    <t>Alisa (Alice)</t>
  </si>
  <si>
    <t xml:space="preserve">Aukštyn kojom (Wild mouse) 
</t>
  </si>
  <si>
    <t>Meilė ir mirtis Berlyne
(Sonnenallee / Sun Alley)</t>
  </si>
  <si>
    <t>Rozos vestuvės (La boda de Rosa)</t>
  </si>
  <si>
    <t>Klasikas
(Классик / Klassik)</t>
  </si>
  <si>
    <t>Garsų pasaulio įrašai /
Most-Cinematograf</t>
  </si>
  <si>
    <t>DNR (AND)</t>
  </si>
  <si>
    <t>Skotas Pilgrimas prieš pasaulį
(Scott Pilgrim Vs. The World)</t>
  </si>
  <si>
    <t>Profesorius ir pamišėlis (The Professor and The Madman)</t>
  </si>
  <si>
    <t>Angelas (En Angel)</t>
  </si>
  <si>
    <t>Namai 
(Home)</t>
  </si>
  <si>
    <t>Meedfilms /
Europa Corp.</t>
  </si>
  <si>
    <t>Jonas Brothers: Koncertas trimatėje erdvėje 
(Jonas Brothers: The 3D Concert Experience)</t>
  </si>
  <si>
    <t>Didžioji laisvė (Great freedom)</t>
  </si>
  <si>
    <t>Šarlis Aznavūras  (Le regard de Charles)</t>
  </si>
  <si>
    <t>Ledinė kompanija
(Ice Harvest)</t>
  </si>
  <si>
    <t>Kristaus kūnas (Boże Ciało)</t>
  </si>
  <si>
    <t>Garbė režisieriui!
(Kantoku - Banzai! / Glory to the Fimmaker!)</t>
  </si>
  <si>
    <t>Mari istorija (Marie Heurtin)</t>
  </si>
  <si>
    <t>Fotojuostelė (Kodachrome)</t>
  </si>
  <si>
    <t xml:space="preserve">Matadoras
(The Matador) </t>
  </si>
  <si>
    <t>ACME Film /
Buena Vista</t>
  </si>
  <si>
    <t xml:space="preserve">Naujosios eros žmogus
(Biccentenial Man) </t>
  </si>
  <si>
    <t>Nuomos sutartis
(The Lease)</t>
  </si>
  <si>
    <t>Uljanos Kim studija</t>
  </si>
  <si>
    <t>Eteris (Ether)</t>
  </si>
  <si>
    <t>Iš niekur (Aus dem Nichts)</t>
  </si>
  <si>
    <t>Įvykis (L'événement)</t>
  </si>
  <si>
    <t>Biznio planas pagal ponią Greis
(Saving Grace)</t>
  </si>
  <si>
    <t>Amfiteatro filmai /
Portman Entertainment</t>
  </si>
  <si>
    <t>Mano angelas (Angel of Mine)</t>
  </si>
  <si>
    <t>Aleksas ir Ema
(Alex and Emma)</t>
  </si>
  <si>
    <t>Aš vis dar čia (#IAmHere)</t>
  </si>
  <si>
    <t>Ką pašnibždėjo pelėda (Trumpukų programa)</t>
  </si>
  <si>
    <t>Sumišę jausmai (Смешанные чувства)</t>
  </si>
  <si>
    <t>Nyndorfo karalienė (Königin von Niendorf)</t>
  </si>
  <si>
    <t>Supernova (Supernova)</t>
  </si>
  <si>
    <t>Ema.Piromanė (Ema)</t>
  </si>
  <si>
    <t>Margarita - Šiaurės karalienė (Margrete – Queen of the North)</t>
  </si>
  <si>
    <t>Tas naujas pasaulis (La croisade)</t>
  </si>
  <si>
    <t>Pasekmė (Aftermath)</t>
  </si>
  <si>
    <t>Nematomas herojus  (Phantom boy)</t>
  </si>
  <si>
    <t>Kruvini pinigai (Blood Money)</t>
  </si>
  <si>
    <t>Anapus laiko ir šviesos (Anapus laiko ir šviesos)</t>
  </si>
  <si>
    <t>Broom Films</t>
  </si>
  <si>
    <t>Užmušti karalių
(To Kill a King)</t>
  </si>
  <si>
    <t>Garsų pasaulio įrašai /
Film Four</t>
  </si>
  <si>
    <t>Prakeikta žemė  (Vanskabte land)</t>
  </si>
  <si>
    <t>Nepasotinamieji
(Ненасытные / The Insatiables)</t>
  </si>
  <si>
    <t>ACME Film /
Paradise</t>
  </si>
  <si>
    <t>Fortepijonas
(The Piano)</t>
  </si>
  <si>
    <t>Paskutinis novelės puslapis
(Ask the Dust)</t>
  </si>
  <si>
    <t>Priemiesčio šviesos
(Laitakaupungin valot / Lights in the Dusk)</t>
  </si>
  <si>
    <t>Planetos filmai /
The Match Factory</t>
  </si>
  <si>
    <t>Mergina su perlo auskaru
(Girl with a Pearl Earring)</t>
  </si>
  <si>
    <t>Skaisti kaip sniegas (Pure as Snow (Blanche-Neige))</t>
  </si>
  <si>
    <t>Išgyventi virš horizonto (Horizon Line)</t>
  </si>
  <si>
    <t>Bekraštė istorija
(The Fall)</t>
  </si>
  <si>
    <t>Tai tik pasaulio pabaiga (Juste la fin du monde)</t>
  </si>
  <si>
    <t>Saulės dukros (Les Filles du soleil)</t>
  </si>
  <si>
    <t>Oskarų trumpukai 2017 (Oscars Shorts 2017)</t>
  </si>
  <si>
    <t>Smulkus nusikaltimas
(Small Crime)</t>
  </si>
  <si>
    <t>Eizenšteinas Gvanachuate (Eisenstein in Guanajuato)</t>
  </si>
  <si>
    <t>Rojaus miestas  (Paradise City)</t>
  </si>
  <si>
    <t>Spartanas
(Spartan)</t>
  </si>
  <si>
    <t>Garsų pasaulio įrašai /
Franchise Pictures</t>
  </si>
  <si>
    <t>Halstonas: šlovės ir nuopuolio istorija (Halston)</t>
  </si>
  <si>
    <t>Afera pagal Antonį Zimerį
(Anthony Zimmer)</t>
  </si>
  <si>
    <t>Nono, berniukas Zigzagiukas (Nono, het Zigzag Kind)</t>
  </si>
  <si>
    <t>Akmeninė taryba
(Le Concile de pierre / The Stone Council)</t>
  </si>
  <si>
    <t>Gražiosios Aranchueso dienos (Les beaux jours d'Aranjuez)</t>
  </si>
  <si>
    <t>Beprotiška vagystė
(Stark Raving Mad)</t>
  </si>
  <si>
    <t>Sistema (Sistema)</t>
  </si>
  <si>
    <t>Teorema teatras</t>
  </si>
  <si>
    <t>Gazelės (Les gazelles)</t>
  </si>
  <si>
    <t>P. Cardin. Mados legenda  (House of Cardin)</t>
  </si>
  <si>
    <t>Ikaras. Mieteko Košo legenda (Ikar. Legenda Mietka Kosza)</t>
  </si>
  <si>
    <t>Storuliai
(Gordos / Fat People)</t>
  </si>
  <si>
    <t>2015 Oskarui nominuoti trumpametražiai vaidybiniai filmai (The Oscar Nominated Short Films 2015: Live Action)</t>
  </si>
  <si>
    <t>Kriu (Knor)</t>
  </si>
  <si>
    <t>Kvailių namai
(Дом дураков / House of Fools)</t>
  </si>
  <si>
    <t>Urvas (Il buco)</t>
  </si>
  <si>
    <t>Blumų šeimos istorija (Penguin Bloom)</t>
  </si>
  <si>
    <t>Mamfordas
(Mumford)</t>
  </si>
  <si>
    <t>Viskas, ką myliu
(Wszystko, co kocham / All That I Love)</t>
  </si>
  <si>
    <t>Murena (Murina)</t>
  </si>
  <si>
    <t>Sapnas
(Bi Mong / Dream)</t>
  </si>
  <si>
    <t>Partneriai   ( Bros)</t>
  </si>
  <si>
    <t>Tylos muzika (La musica del silenzio)</t>
  </si>
  <si>
    <t>Tikra "Karališka pica"
(Pizza King)</t>
  </si>
  <si>
    <t>Garsų pasaulio įrašai /
Nimbus Films</t>
  </si>
  <si>
    <t>Labai moteriškos istorijos (Очень женские истории)</t>
  </si>
  <si>
    <t>Nuotykiai jūroje 
(Boat Trip)</t>
  </si>
  <si>
    <t>Pamoka (The Lesson)</t>
  </si>
  <si>
    <t>Dvilypiai gyvenimai (Doubles vies)</t>
  </si>
  <si>
    <t>Blogos pasakos  (Bad Tales)</t>
  </si>
  <si>
    <t>Mergaitė ir lapė
(Le Renard et l'enfant / The Fox &amp; the Child)</t>
  </si>
  <si>
    <t>Tas tikrasis vienintelis
(The One and Only)</t>
  </si>
  <si>
    <t>Paslėpta
(Cache / Hidden)</t>
  </si>
  <si>
    <t>ACME Film /
Les Films du Losange</t>
  </si>
  <si>
    <t>Coliukė
(Thumbelina)</t>
  </si>
  <si>
    <t>Juvelyrų krantinė 36
(36 Quai des Orfevres / 36)</t>
  </si>
  <si>
    <t>Pasaulis priklauso tau (Le monde est a toi)</t>
  </si>
  <si>
    <t>Protingas sprendimas
(A Rational Solution)</t>
  </si>
  <si>
    <t>Maria Callas: savais žodžiais (Maria by Callas)</t>
  </si>
  <si>
    <t>Neištikimybė (Misconduct)</t>
  </si>
  <si>
    <t>Esminis instinktas
(Basic Instinct)</t>
  </si>
  <si>
    <t>Egonas ir Doncis
(Egon and Doncy)</t>
  </si>
  <si>
    <t>Westwood: pankė, ikona, aktyvistė  (Westwood: Punk. Icon. Activist)</t>
  </si>
  <si>
    <t>„Michelin“ žvaigždutės: virtuvės istorijos (Michelin Stars: Tales from the Kitchen)</t>
  </si>
  <si>
    <t>Du kileriai
(Kilerów 2-óch / Two Killers)</t>
  </si>
  <si>
    <t>Visos mūsų baimės (Wszystkie nasze strachy)</t>
  </si>
  <si>
    <t>Mergina, kuri žaidė su ugnimi
(Flickan som lekte med elden / The Girl Who Played With Fire)</t>
  </si>
  <si>
    <t>Iliuzionistas
(L'illusionniste / The Illusionist)</t>
  </si>
  <si>
    <t>Ramenai (Ramen Teh)</t>
  </si>
  <si>
    <t>Mano mama gorila (Apstjärnan)</t>
  </si>
  <si>
    <t>Galvažudžiai
(Assassin(s))</t>
  </si>
  <si>
    <t>Džentelmeniškas apiplėšimas (The Misfits)</t>
  </si>
  <si>
    <t>Auklėtojai
(Die Fetten jahre sind vorbei / The Edukators)</t>
  </si>
  <si>
    <t>Paskutinės dienos Marse
(The Last Days On Mars)</t>
  </si>
  <si>
    <t>Uraganas: Vėjo odisėja (Ouragan, l‘odyssee d‘un vent)</t>
  </si>
  <si>
    <t>Vienos bėdos
(Double Take)</t>
  </si>
  <si>
    <t>Vanduo
(Water)</t>
  </si>
  <si>
    <t>ACME Film /
Celluloid Dreams</t>
  </si>
  <si>
    <t>Prabudimas (Awaken)</t>
  </si>
  <si>
    <t>Kaip pavogti paveikslą  (номер один)</t>
  </si>
  <si>
    <t>Vėjavaikė
(Happy-Go-Lucky)</t>
  </si>
  <si>
    <t>Maištininkė (Rogue)</t>
  </si>
  <si>
    <t>Dievo kraštas (God's Own Country)</t>
  </si>
  <si>
    <t>Dangus. Lėktuvas. Mergina
(Небо. Самолет. Девушка. / Sky. Plane. Girl)</t>
  </si>
  <si>
    <t>ASG</t>
  </si>
  <si>
    <t>Planetos filmai / 
Films Distribution</t>
  </si>
  <si>
    <t>Šmėklų žemės kaliniai (Prisoners of The Ghostland)</t>
  </si>
  <si>
    <t xml:space="preserve">Nuo Lietuvos nepabėgsi </t>
  </si>
  <si>
    <t>Soi Cowboy
(Soi Cowboy)</t>
  </si>
  <si>
    <t>Agnes apie Varda (Agnes par Varda)</t>
  </si>
  <si>
    <t>Mokytoja (Ucitelka)</t>
  </si>
  <si>
    <t>Iltis (Tusk)</t>
  </si>
  <si>
    <t>Undinė
(Русалка / Mermaid)</t>
  </si>
  <si>
    <t>Sugrįžimas į rojų
(Return to Paradise)</t>
  </si>
  <si>
    <t>Kartą
(Once)</t>
  </si>
  <si>
    <t>Jos
(Elles)</t>
  </si>
  <si>
    <t>Edisonas
(Edison)</t>
  </si>
  <si>
    <t>Silvana (Silvana - Väck mig när ni vaknat)</t>
  </si>
  <si>
    <t>Nutikimas Nilo Hiltono viešbutyje (The Nile Hilton Incident)</t>
  </si>
  <si>
    <t>Viena meilė milijonui
(Одна любовь на миллион / One Love for Million)</t>
  </si>
  <si>
    <t>Manitu batai
(Der Schuh des Manitu / Manitou's Shoe)</t>
  </si>
  <si>
    <t>23:14
(11:14)</t>
  </si>
  <si>
    <t>Tikra Keli gaujos istorija (The true history of Kelly gang)</t>
  </si>
  <si>
    <t>Gimme Danger (Gimme Danger)</t>
  </si>
  <si>
    <t>Reikalai Briugėje
(In Bruges)</t>
  </si>
  <si>
    <t>Keršto įstatymas (Acts of Vengeance)</t>
  </si>
  <si>
    <t>Kovos taisyklės
(Rules of Engagement)</t>
  </si>
  <si>
    <t>Bilas ir Tedas gelbėja visatą (Bill and Ted Face the Music)</t>
  </si>
  <si>
    <t>Svetingi namai (Welcome Home)</t>
  </si>
  <si>
    <t>Herojus (Ghahreman)</t>
  </si>
  <si>
    <t>Stefanas Cveigas: Atsisveikinimas su Europa (Stefan Zweig: Farewell to Europe)</t>
  </si>
  <si>
    <t>Prieš gamtą (Out of nature)</t>
  </si>
  <si>
    <t>Išklausyk! (Programa vaikams)</t>
  </si>
  <si>
    <t>Siuzana Andler (Suzanna Andler)</t>
  </si>
  <si>
    <t>45 metai (45 years)</t>
  </si>
  <si>
    <t>Kelionės namo</t>
  </si>
  <si>
    <t>Akvariumas
(Fish Tank)</t>
  </si>
  <si>
    <t>Garsas</t>
  </si>
  <si>
    <t>Valdininko prakeiksmas (Проклятый чиновник)</t>
  </si>
  <si>
    <t>Didysis pabėgimas
(The Great Raid)</t>
  </si>
  <si>
    <t>Fandango
(Fandango)</t>
  </si>
  <si>
    <t>Kariai
(Buffalo Soldiers)</t>
  </si>
  <si>
    <t>Paršas (The Pig)</t>
  </si>
  <si>
    <t>Paskutinis didvyris: blogio ištakos (Последний богатырь: Корень зла)</t>
  </si>
  <si>
    <t>Juodasis šuo
(Black Dog)</t>
  </si>
  <si>
    <t>Ieškojimai (The Search)</t>
  </si>
  <si>
    <t>Išvalyti atmintį (Effacer L'historique)</t>
  </si>
  <si>
    <t xml:space="preserve">Bel Canto </t>
  </si>
  <si>
    <t>Suteršta garbė
(The Human Stain)</t>
  </si>
  <si>
    <t>Mona</t>
  </si>
  <si>
    <t>Įsimylėjusi Figaro (Falling for Figaro)</t>
  </si>
  <si>
    <t>Sėjėjas (Le semeur)</t>
  </si>
  <si>
    <t>Stenas ir Olis. Juoko broliai (Stan and Ollie)</t>
  </si>
  <si>
    <t>Ričardo beieškant
(Looking for Richard)</t>
  </si>
  <si>
    <t>Paskutiniai ir pirmieji žmonės (Last and First Men)</t>
  </si>
  <si>
    <t>Prodiuseriai
(The Producers)</t>
  </si>
  <si>
    <t>Dukters pagrobimas
(Trapped)</t>
  </si>
  <si>
    <t>Banga (Bolgen)</t>
  </si>
  <si>
    <t>Elos slėnyje
(In the Valley of Elah)</t>
  </si>
  <si>
    <t>ACME Film /
Blackfriars Bridge Films</t>
  </si>
  <si>
    <t>Paklydusių sielų miestas
(Hyoryu-gai / The City of Lost Souls)</t>
  </si>
  <si>
    <t>Kelly gauja
(Ned Kelly)</t>
  </si>
  <si>
    <t>Tarp dviejų pasaulių (Between Two Words)</t>
  </si>
  <si>
    <t>Kutenimai</t>
  </si>
  <si>
    <t>Dar viena meilės istorija 
(Kærlighed på film / Just Another Love Story)</t>
  </si>
  <si>
    <t>Nepamiršk kvėpuoti (Ne pozabi dihati)</t>
  </si>
  <si>
    <t>Fantastiniai gyvūnai ir kur juos rasti (Fantastic Beasts: And Where To Find Them)</t>
  </si>
  <si>
    <t>Fantastiniai gyvūnai:Grindelvaldo piktadartystės (Fantastic Beasts: Crimes of Grindelwald)</t>
  </si>
  <si>
    <t>Parako kokteilis (Gunpowder Milkshake)</t>
  </si>
  <si>
    <t>Meilė. seksas ir pandemija (Love. Sex and Pandemic)</t>
  </si>
  <si>
    <t>Kinostar Filmverleih</t>
  </si>
  <si>
    <t>Jos vardas Prancūzija (France)</t>
  </si>
  <si>
    <t>Zils Marijos debesys (Clouds of Sils Maria)</t>
  </si>
  <si>
    <t>Nenormali (Psychobitch)</t>
  </si>
  <si>
    <t>Versmė
(The Fountain)</t>
  </si>
  <si>
    <t>Meilužiai (Lovers)</t>
  </si>
  <si>
    <t>Putino liudininkai (Свидетели Путина)</t>
  </si>
  <si>
    <t>La bjaurybė, širdžių karalienė (Connasse, princesse des coeurs)</t>
  </si>
  <si>
    <t>Menufilmid OÜ</t>
  </si>
  <si>
    <t>Duokit laisvę (Give my liberty)</t>
  </si>
  <si>
    <t>Vaiduoklis
(Ghost Writer)</t>
  </si>
  <si>
    <t>Šarlatanas (Charlatan)</t>
  </si>
  <si>
    <t>Išdykę vienuoliai
(Phorpa / The Cup)</t>
  </si>
  <si>
    <t>Garsų pasaulio įrašai /
Palm Pictures</t>
  </si>
  <si>
    <t>Kolos praraja. Požemių balsai (Кольская сверхглубокая)</t>
  </si>
  <si>
    <t>Seklūs vandenys (Ma Loute)</t>
  </si>
  <si>
    <t>Semo vasara
(Summer of Sam)</t>
  </si>
  <si>
    <t>13-osios nuovados apgultis
(Assault on Precinct 13)</t>
  </si>
  <si>
    <t>Triumfas (Un triomphe)</t>
  </si>
  <si>
    <t>Gražiausi gyvenimo metai  (Les plus belles années d'une vie)</t>
  </si>
  <si>
    <t>Mylėk ir šok (Let's dance)</t>
  </si>
  <si>
    <t>Vestuvių čempionatas (La gran familia española)</t>
  </si>
  <si>
    <t>Zombi vaikas (Zombi)</t>
  </si>
  <si>
    <t>Partenonas</t>
  </si>
  <si>
    <t>Aš esu Greta (I Am Greta)</t>
  </si>
  <si>
    <t>Dalelių karštinė (Particle Fever)</t>
  </si>
  <si>
    <t>Ties virimo riba (Boiling Point)</t>
  </si>
  <si>
    <t>Įlanka
(The Cove)</t>
  </si>
  <si>
    <t>Lornos tylėjimas
(Le silence de Lorna / Lorna's Silence)</t>
  </si>
  <si>
    <t>Super didelis aš
(Super Size Me)</t>
  </si>
  <si>
    <t>Romi salonas (Kapsalon Romi)</t>
  </si>
  <si>
    <t>Dieviškoji tvarka (Die göttliche Ordnung)</t>
  </si>
  <si>
    <t>Keršto angelas
(Kite)</t>
  </si>
  <si>
    <t>Fotografas Pekeris
(Pecker)</t>
  </si>
  <si>
    <t>YP! (Eep!)</t>
  </si>
  <si>
    <t>Septyniolikmečiai
(Try 17)</t>
  </si>
  <si>
    <t>Barbekiu
(Barbecue)</t>
  </si>
  <si>
    <t>Agentas 117: Rio neatsako
(OSS 117: Rio ne répond plus)</t>
  </si>
  <si>
    <t>Tūkstantis akrų
(A Thousand Acres)</t>
  </si>
  <si>
    <t>Raganų klubas: Palikimas (Craft Legacy)</t>
  </si>
  <si>
    <t>Tuvė (Tove)</t>
  </si>
  <si>
    <t>Meilės sala (Love Island)</t>
  </si>
  <si>
    <t>Krikštatėvis (Trilogijos maratonas) (The Godfather (Trilogy Marathon))</t>
  </si>
  <si>
    <t>Prancūziškos skyrybos (Papa ou maman)</t>
  </si>
  <si>
    <t>Patrakėlė Marta Džein (Calamity, a Childhood of Martha Jane Cannary)</t>
  </si>
  <si>
    <t>UPĖ Media</t>
  </si>
  <si>
    <t>Laiškai Elzai
(Письма к Эльзе / The Letters to Elze)</t>
  </si>
  <si>
    <t>Tarp mūsų (Bar Bahar)</t>
  </si>
  <si>
    <t>Mano mažoji sesutė Mirai (Mirai no Mirai)</t>
  </si>
  <si>
    <t>Imperatorius basas  (The Barefoot Emperor)</t>
  </si>
  <si>
    <t>Violeta
(Violette)</t>
  </si>
  <si>
    <t>BENKSIS. Nelegalaus meno iškilimas (Banksy and the Rise of Outlaw Art)</t>
  </si>
  <si>
    <t>Tokia ta vasara  (Un été comme ça)</t>
  </si>
  <si>
    <t>Paskutinės dienos
(Last days)</t>
  </si>
  <si>
    <t>Dilili Paryžiuje (Dilili à Paris)</t>
  </si>
  <si>
    <t>Lopšinė (Chanson douce )</t>
  </si>
  <si>
    <t>Boss Level (Boss Level)</t>
  </si>
  <si>
    <t>Charlotte apie Jane (Jane par Charlotte)</t>
  </si>
  <si>
    <t>Pasikėsinimas į Ričardą Niksoną
(The Assassination of Richard Nixon)</t>
  </si>
  <si>
    <t>ACME Film /
Mandate</t>
  </si>
  <si>
    <t>Naujokas
(The Rookie)</t>
  </si>
  <si>
    <t>Suteik man sparnus (Donne moi des Ailes)</t>
  </si>
  <si>
    <t>Persona non grata
(Persona non grata)</t>
  </si>
  <si>
    <t>Žudiko kodeksas (The Protege)</t>
  </si>
  <si>
    <t>Komivojažierius (The salesman)</t>
  </si>
  <si>
    <t>Paprasta aistra (Passion simple)</t>
  </si>
  <si>
    <t>Meinstrymas (Mainstream)</t>
  </si>
  <si>
    <t>Kalėdos pagal Kranksus
(Christmas with the Kranks)</t>
  </si>
  <si>
    <t>Fusis (Fusi)</t>
  </si>
  <si>
    <t>Tumo kodeksas</t>
  </si>
  <si>
    <t>Ketvirta versija</t>
  </si>
  <si>
    <t>Kelionė per Lietuvą</t>
  </si>
  <si>
    <t>Fralita Films</t>
  </si>
  <si>
    <t>Džema Boveri (Gemma Boveri)</t>
  </si>
  <si>
    <t>Aš priglaudžiau prie žemės širdį</t>
  </si>
  <si>
    <t>Interstela 5555
(Interstella 5555: The 5tory of the 5ecret 5tar 5ystem)</t>
  </si>
  <si>
    <t>Amfiteatro filmai /
Wild Bunch</t>
  </si>
  <si>
    <t>Belaukiant Eriko
(Looking for Eric)</t>
  </si>
  <si>
    <t>Nepaprasta vasara su Tesa (Mijn bijzonder rare week met Tess)</t>
  </si>
  <si>
    <t>Kosminis vaikis (Space boy)</t>
  </si>
  <si>
    <t>Mėnulio afera (Moonwalkers)</t>
  </si>
  <si>
    <t>Baltas šešėlis (White Shadow)</t>
  </si>
  <si>
    <t>Būk kaip titanas
(Remember the Titans)</t>
  </si>
  <si>
    <t>Vasaros paukščiai (Birds of Passage)</t>
  </si>
  <si>
    <t>Labanakt ir sėkmės
(Good Night, and Good Luck.)</t>
  </si>
  <si>
    <t>ACME Film /
2929 Productions</t>
  </si>
  <si>
    <t>Nelaimėliai
(De helaasheid der dingen / The Misfortunates)</t>
  </si>
  <si>
    <t>Duktė The (Daughter)</t>
  </si>
  <si>
    <t>Ateitis (L'avenir)</t>
  </si>
  <si>
    <t>Vabzdžių dresuotojas
(A Bug Trainer)</t>
  </si>
  <si>
    <t>Meilės slėpynės (Amur Senza Fin)</t>
  </si>
  <si>
    <t>Kelias į žvaigždes (Maps to the Stars)</t>
  </si>
  <si>
    <t>Adomas (Adam)</t>
  </si>
  <si>
    <t>San Antonio byla
(San Antonio)</t>
  </si>
  <si>
    <t>Naujasis pasaulis
(Nuovomondo)</t>
  </si>
  <si>
    <t>Svajonių mergina
(Ruby Sparks)</t>
  </si>
  <si>
    <t>Rudens puota
(Sügisball / Autumn Ball)</t>
  </si>
  <si>
    <t xml:space="preserve">Planetos filmai </t>
  </si>
  <si>
    <t>Įžeidimas (L‘Insulte)</t>
  </si>
  <si>
    <t>Garsioji meškinų invazija į Siciliją (La Fameuse Invasion des ours en Sicile)</t>
  </si>
  <si>
    <t>Aš myliu Huckabees
(I Heart Huckabees)</t>
  </si>
  <si>
    <t>Po medžiu (Undir trenu)</t>
  </si>
  <si>
    <t>Nuo sutemų iki aušros 2: kruvini pinigai iš Teksaso
(From Tisk Till Down 2: Texas Blood Money)</t>
  </si>
  <si>
    <t>Paukštis, kuris neskraido
(The Bird Can't Fly)</t>
  </si>
  <si>
    <t>Planetos filmai /
EastWest Distribution</t>
  </si>
  <si>
    <t>Melagis (Menteur)</t>
  </si>
  <si>
    <t xml:space="preserve">Faktotumas
(Factotum) </t>
  </si>
  <si>
    <t>Psichoanalitikas
(Shrink)</t>
  </si>
  <si>
    <t>Žmogus grizlis
(Grizzly Man)</t>
  </si>
  <si>
    <t>Kalėdos Islandijoje (Bergmál)</t>
  </si>
  <si>
    <t>Palaukit mūsų (Not without us?)</t>
  </si>
  <si>
    <t>Feniksas (Phoenix)</t>
  </si>
  <si>
    <t>Žanas Polis Gotjė. Sapnas, vizija, šou (Jean Paul Gaultier: Freak and Chic)</t>
  </si>
  <si>
    <t>Švytinti žvaigždė
(Bright Star)</t>
  </si>
  <si>
    <t>Apsireiškimas (L‘apparition)</t>
  </si>
  <si>
    <t>Lenktynės su savimi
(Tour de Force)</t>
  </si>
  <si>
    <t>Sauliaus sūnus (Son of Saul)</t>
  </si>
  <si>
    <t>Baigiamieji egzaminai (Baccalaureat)</t>
  </si>
  <si>
    <t>Mano senelis - Kalėdų Senelis  (Miy Didusʹ - Did Moroz)</t>
  </si>
  <si>
    <t>Drakonas ir strazdanotoji gražuolė (Ryû to sobakasu no hime)</t>
  </si>
  <si>
    <t>Jonukas ir Grytutė
(Hansel and Gretel)</t>
  </si>
  <si>
    <t>Ateiviai: Revoliucija (Les Visiteurs: La Révolution)</t>
  </si>
  <si>
    <t>Džanis ir Džonis
(Janis et John / Janis and John)</t>
  </si>
  <si>
    <t>Egzorcistas: pradžia
(Exorcist: The Beginning)</t>
  </si>
  <si>
    <t>Laiko tiltai (Laiko tiltai)</t>
  </si>
  <si>
    <t>Raudonasis vėžlys (The Red Turtle)</t>
  </si>
  <si>
    <t>Žaidimų aikštelė (Un monde)</t>
  </si>
  <si>
    <t>Alkarasas (Alcarràs)</t>
  </si>
  <si>
    <t>Medkirčio istorija   (Metsurin Tarina)</t>
  </si>
  <si>
    <t>Kalakutas, vynas ir merginos  (Dinner With Friends)</t>
  </si>
  <si>
    <t>Laukinė kriaušė (Ahlat Agaci)</t>
  </si>
  <si>
    <t>Tarp keturių sienų (Insyriated)</t>
  </si>
  <si>
    <t>Tomas iš Suomijos (Tom of Finland)</t>
  </si>
  <si>
    <t>Estinfilm OU Lietuvos filialas</t>
  </si>
  <si>
    <t>Frostas prieš Nixoną
(Frost/Nixon)</t>
  </si>
  <si>
    <t>Vajana (Moana)</t>
  </si>
  <si>
    <t>Bendra saugumo zona
(Gongdong gyeongbi guyeok JSA / Joint Security Area)</t>
  </si>
  <si>
    <t>Menki juokai (Ingenting Å Le Av)</t>
  </si>
  <si>
    <t>Ahil</t>
  </si>
  <si>
    <t>Ilgesys (Ga'agua)</t>
  </si>
  <si>
    <t>Mažytė mama (Petite maman)</t>
  </si>
  <si>
    <t>Profesionalas
(Thick As Thieves)</t>
  </si>
  <si>
    <t>ACME Film /
Moonstone</t>
  </si>
  <si>
    <t>Šiaurės rytai
(Nordeste / North East)</t>
  </si>
  <si>
    <t>Sugrįžę iš Niujorko (Sugrįžę iš Niujorko)</t>
  </si>
  <si>
    <t>Studio Nominum</t>
  </si>
  <si>
    <t>Pirmoji karvė (First Cow)</t>
  </si>
  <si>
    <t>Telma (Thelma)</t>
  </si>
  <si>
    <t>Nulis motyvacijos (Zero Motivation)</t>
  </si>
  <si>
    <t>Vidurnaktis Paryžiuje (Midnight in Paris)</t>
  </si>
  <si>
    <t>Sieranevada (Sieranevada)</t>
  </si>
  <si>
    <t>Mergina ir voras  (Das Mädchen und die Spinne)</t>
  </si>
  <si>
    <t>Apgaulė (Tromperie)</t>
  </si>
  <si>
    <t>Neapolio Piranijos (La paranza dei bambini)</t>
  </si>
  <si>
    <t>Karštakošė gražuolė (Jolt)</t>
  </si>
  <si>
    <t>Pabėgimas į Galvestoną (Galveston)</t>
  </si>
  <si>
    <t>Ledi Makbet (Lady Macbeth)</t>
  </si>
  <si>
    <t>Išgyvena tik mylintys (Only Lovers Left Alive)</t>
  </si>
  <si>
    <t>Kūdikis (Pupille)</t>
  </si>
  <si>
    <t>Šviesos tolumoje
(Lichter / Distant Lights)</t>
  </si>
  <si>
    <t>Išsaugotas (Keeper)</t>
  </si>
  <si>
    <t>Gagarino anūkas
(Внук Гагарина / Gagarin's Grandson)</t>
  </si>
  <si>
    <t>žeme, stop (stop-zemlia)</t>
  </si>
  <si>
    <t>Vilkų dauba
(Wolf Creek)</t>
  </si>
  <si>
    <t>ACME Film /
Arclight Films</t>
  </si>
  <si>
    <t xml:space="preserve">Gitel </t>
  </si>
  <si>
    <t>Artūras Dvinelis ir Regulus Films</t>
  </si>
  <si>
    <t>Pagaminta Estijoje
(Vanad ja kobedad saavad jalad alla / Made in Estonia)</t>
  </si>
  <si>
    <t>Garsų pasaulio įrašai /
Ruut Pictures</t>
  </si>
  <si>
    <t>Vertėjai (Les traducteurs)</t>
  </si>
  <si>
    <t>Mariupolis</t>
  </si>
  <si>
    <t>Neįtikėtina jaunojo išradėjo kelionė (The Young and Prodigious T.S. Spivet)</t>
  </si>
  <si>
    <t>Mergina, kuri užkliudė širšių lizdą
(Luftslottet som sprängdes / The Girl Who Kicked the Hornet's Nest)</t>
  </si>
  <si>
    <t>Roka keičia pasaulį  (Rocca verändert die welt)</t>
  </si>
  <si>
    <t>Metų pilietis (Kraftidioten)</t>
  </si>
  <si>
    <t>Namų slauga ( Domácí péce )</t>
  </si>
  <si>
    <t>Maja (Maya)</t>
  </si>
  <si>
    <t>Triumfas
(Триумф / Triumf)</t>
  </si>
  <si>
    <t>Septyni kardai
(Chat gim / Seven Swords)</t>
  </si>
  <si>
    <t>Vieną gražų rytą (Un beau matin)</t>
  </si>
  <si>
    <t>Ant erelio sparnų (Ride the Eagle)</t>
  </si>
  <si>
    <t>Nei už, nei prieš, o visai atvirkščiai
(Ni pour, ni contre (bien au contraire) / Not for or Against)</t>
  </si>
  <si>
    <t>Jodorowsky'o kopa (Jodorowsky's Dune)</t>
  </si>
  <si>
    <t>Kung fu
(Gong fu / Kung Fu Hustle)</t>
  </si>
  <si>
    <t>Selekcininkė (Breeder)</t>
  </si>
  <si>
    <t>Linksmų kalėdų
(Joyeux noel / Happy Chrismas)</t>
  </si>
  <si>
    <t>ACME Film /
Films Distribution</t>
  </si>
  <si>
    <t>Fuga</t>
  </si>
  <si>
    <t>Magiškos naktys (Notti Magiche)</t>
  </si>
  <si>
    <t>Tu išnyksti (Du forsvinder)</t>
  </si>
  <si>
    <t>Blogi mentai
(Wrong Cops)</t>
  </si>
  <si>
    <t>Neliečiamasis (Untouchable)</t>
  </si>
  <si>
    <t>Rikis
(Ricky)</t>
  </si>
  <si>
    <t>Po 18 metų
(18 ans apres / 18 Years Later)</t>
  </si>
  <si>
    <t>Neliesk manęs (Touch me not)</t>
  </si>
  <si>
    <t>Bučinys iš anapus
(Kiss of Life)</t>
  </si>
  <si>
    <t>Garsų pasaulio įrašai /
Artificial Eye Film</t>
  </si>
  <si>
    <t>Nauji Aladino nuotykiai (Alad'2)</t>
  </si>
  <si>
    <t>Kaimynai (Sentimental)</t>
  </si>
  <si>
    <t>Broliai (Brodre)</t>
  </si>
  <si>
    <t>Savaitgalis Paryžiuje (Le Weekend)</t>
  </si>
  <si>
    <t>Memoria (Memoria)</t>
  </si>
  <si>
    <t>Muminuko nuotykiai (The Exploits of Moominpappa)</t>
  </si>
  <si>
    <t>Mano žmonos istorija (A Feleségem Története.)</t>
  </si>
  <si>
    <t>Blogis
(Ondskan / Evil)</t>
  </si>
  <si>
    <t>Sen Loranas. Stilius - tai aš  (Saint Lorant)</t>
  </si>
  <si>
    <t>Charmsas (Хармс)</t>
  </si>
  <si>
    <t>Mirtis palauks (No Time To Die)</t>
  </si>
  <si>
    <t>Avelė (Dýrið)</t>
  </si>
  <si>
    <t>Šefas Flynnas (Chef Flynn)</t>
  </si>
  <si>
    <t>Neramieji (Les intranquilles)</t>
  </si>
  <si>
    <t>Kaubojai (Les Cowboys)</t>
  </si>
  <si>
    <t>Kitos merginos (Toiset Tytot)</t>
  </si>
  <si>
    <t>Būti Stenliu Kubriku
(Colour Me Kubrick)</t>
  </si>
  <si>
    <t>Matijas ir Maksimas (Matthias et Maxime)</t>
  </si>
  <si>
    <t>Mano vaiko tėtis
(My Baby's Daddy)</t>
  </si>
  <si>
    <t>Ilga dienos kelionė į naktį (Long day‘s journey into night)</t>
  </si>
  <si>
    <t>Kaltė (The Guilty)</t>
  </si>
  <si>
    <t>Lenktynininkė ir gangsteris (Le Fidele)</t>
  </si>
  <si>
    <t>Liepsnojančios moters portretas (Portrait De La Jeune Fille En Feu)</t>
  </si>
  <si>
    <t>Geriausi pornomodeliai - atvirai
(Aroused)</t>
  </si>
  <si>
    <t>Brėkštant
(At Dawn)</t>
  </si>
  <si>
    <t>Kilpa (Petla)</t>
  </si>
  <si>
    <t>Viskas praėjo gerai (Tout s'est bien passé)</t>
  </si>
  <si>
    <t>Tūkstantį kartų labanakt (Tusen ganger god natt)</t>
  </si>
  <si>
    <t>Klubas
(La Boite)</t>
  </si>
  <si>
    <t>Varnų ežeras 
(Lake of Crows)</t>
  </si>
  <si>
    <t>Ernestas ir Selestina- meškiuko ir pelytės nuotykiai (Ernest et Célestine)</t>
  </si>
  <si>
    <t>Auksiniai balsai (Golden voices)</t>
  </si>
  <si>
    <t>Vila Henrieta
(Villa Henriette)</t>
  </si>
  <si>
    <t>„The Rolling Stones“ turas po Lotynų Ameriką (The Rolling Stones OleOleOle Trip to Latin America)</t>
  </si>
  <si>
    <t>Miestas prie upės (Pilsēta pie upes)</t>
  </si>
  <si>
    <t>Maskva, Belgija
(Moscow, Belgium)</t>
  </si>
  <si>
    <t>Meilė yra arti (Miłość jest Blisko)</t>
  </si>
  <si>
    <t>Ateik pas mane (Viens je t'emmène)</t>
  </si>
  <si>
    <t>Bergmano sala (Bergman Island)</t>
  </si>
  <si>
    <t>Pavasaris ateis (Moja Vesna)</t>
  </si>
  <si>
    <t>Gabrielė
(Gabrielle)</t>
  </si>
  <si>
    <t>Veidas (Twarz)</t>
  </si>
  <si>
    <t>Kariaujanti moteris (Woman at War)</t>
  </si>
  <si>
    <t>Ypatingas poreikis (Special need)</t>
  </si>
  <si>
    <t>Gyvenimo žaidimas 
(Murderball)</t>
  </si>
  <si>
    <t>Planetos filmai /
Thinkfilm Company</t>
  </si>
  <si>
    <t>Angelo veidas (The Face of an Angel)</t>
  </si>
  <si>
    <t>Sau ir draugui (dokumentinių filmų programa)</t>
  </si>
  <si>
    <t>Transamerika
(Transamerica)</t>
  </si>
  <si>
    <t>Būsiu su tavim (Būsiu su tavim)</t>
  </si>
  <si>
    <t>Nepatogus Kinas</t>
  </si>
  <si>
    <t>Garsiau už bombas (Louder than bombs)</t>
  </si>
  <si>
    <t>Pabrolys
(The Best Man)</t>
  </si>
  <si>
    <t>Oranžinė bažnyčia (Oranžinė bažnyčia)</t>
  </si>
  <si>
    <t>Videometra</t>
  </si>
  <si>
    <t>Omerta 6/12 (Omerta 6/12)</t>
  </si>
  <si>
    <t>Nešventas avinėlis (The other lamb)</t>
  </si>
  <si>
    <t>Like VIRUSAS (Pew Pew Pew)</t>
  </si>
  <si>
    <t>Vasara, 1993 - ieji (Estiu 1993)</t>
  </si>
  <si>
    <t>Trumpas kinas. Lietuviški filmukai vaikams (Trumpas kinas. Lietuviški filmukai vaikams)</t>
  </si>
  <si>
    <t>LITHUANIAN SHORTS</t>
  </si>
  <si>
    <t>Ir viso pasaulio negana (dokumentinių filmų programa) Ir viso pasaulio negana (dokumentinių filmų programa)</t>
  </si>
  <si>
    <t>Brangioji Vendi
(Dear Wendy)</t>
  </si>
  <si>
    <t>Pitbulis (Pitbull)</t>
  </si>
  <si>
    <t>Tamsos riteris (Dark Knight)</t>
  </si>
  <si>
    <t>Tamsos riterio sugrįžimas (Dark Knight Rise)</t>
  </si>
  <si>
    <t>Betmenas: pradžia (Batman Begins)</t>
  </si>
  <si>
    <t>Apie begalybę (Om det oändliga)</t>
  </si>
  <si>
    <t>Mūsų namai (Where We Belong)</t>
  </si>
  <si>
    <t>Odesa (Одесса)</t>
  </si>
  <si>
    <t>Marsas
(Марс / Mars)</t>
  </si>
  <si>
    <t>Naujasis žaisliukas   (Le nouveau jouet)</t>
  </si>
  <si>
    <t>Visa tiesa apie divą (The Truth)</t>
  </si>
  <si>
    <t>Dideli pikti vilkai
(Big Bad Wolves)</t>
  </si>
  <si>
    <t>Šlovė (Slava)</t>
  </si>
  <si>
    <t>Baigta! (Coupez!)</t>
  </si>
  <si>
    <t>Dorianos B. pasirinkimas (The best of Dorien B)</t>
  </si>
  <si>
    <t>Kurjerė (The Courier)</t>
  </si>
  <si>
    <t>Mažoji Klara (Kutoppen)</t>
  </si>
  <si>
    <t>Rimti žaidimai (Den allvarsamma leken)</t>
  </si>
  <si>
    <t>Gulbinas (Svanurinn)</t>
  </si>
  <si>
    <t>Kaunas International Film Festival</t>
  </si>
  <si>
    <t>Choristai
(Les Choristes / The Chorus)</t>
  </si>
  <si>
    <t>Vyriškumo pamokos (Un vrai bonhomme)</t>
  </si>
  <si>
    <t>Aš nesu ponia Bovari (I am not Madamme Bovary)</t>
  </si>
  <si>
    <t>Saulė
(Солнце / The Sun)</t>
  </si>
  <si>
    <t>Pasiutusi meilė (Ar putām uz Lūpām)</t>
  </si>
  <si>
    <t>Teatras
(Being Julia)</t>
  </si>
  <si>
    <t>ACME Film
Myriad Pictures</t>
  </si>
  <si>
    <t>Kovotojas (Strijder)</t>
  </si>
  <si>
    <t>Proksima (Proxima)</t>
  </si>
  <si>
    <t>Gogo (Gogo)</t>
  </si>
  <si>
    <t>Gagarinas (Gagarine)</t>
  </si>
  <si>
    <t>Martinas Idenas (Martin Eden)</t>
  </si>
  <si>
    <t>Likimas ir fantazijos (Guzen to Sozo)</t>
  </si>
  <si>
    <t>Mažieji padaužos (Fiddlesticks)</t>
  </si>
  <si>
    <t>Prie rugių ir prie ugnies</t>
  </si>
  <si>
    <t>Gravitacija (Gravity 3D)</t>
  </si>
  <si>
    <t>Žmogus žmogui
(Man to Man)</t>
  </si>
  <si>
    <t>Šeši / Devyni
(Ruang talok 69 / 6ixty Nin9)</t>
  </si>
  <si>
    <t>Amfiteatro filmai /
The Film Factory</t>
  </si>
  <si>
    <t>Mes dešimtmečiai (dokumentinių filmų programa) Mes dešimtmečiai (dokumentinių filmų programa)</t>
  </si>
  <si>
    <t>Mano nuostabioji Vanda (Wanda, mein Wunder)</t>
  </si>
  <si>
    <t>Bažirao Mastani (Bajirao Mastani)</t>
  </si>
  <si>
    <t>Eros Fz</t>
  </si>
  <si>
    <t>Kas nužudė Bembį?
(Qui a tue Bambi? / Who Killed Bambi?)</t>
  </si>
  <si>
    <t>Garsų pasaulio įrašai /
Celluloid Dreams</t>
  </si>
  <si>
    <t>Anglijos karalienė pagrobė mano tėvus
Queen of England Stole My Parents</t>
  </si>
  <si>
    <t>Nematomas žmogus  (The Invisible Man)</t>
  </si>
  <si>
    <t>Pradink   (Get Out)</t>
  </si>
  <si>
    <t>Skilimas  (Split)</t>
  </si>
  <si>
    <t>Fabianas (Fabian oder Der Gang vor die Hunde)</t>
  </si>
  <si>
    <t>Gordonas ir Padi (Gordon och Paddy)</t>
  </si>
  <si>
    <t>Tarpininkas (The Middle Man)</t>
  </si>
  <si>
    <t>Mokinys (The Student)</t>
  </si>
  <si>
    <t>Riedėk
(Whip It)</t>
  </si>
  <si>
    <t>Kruvinoji ledi Batori (Кровавая леди Батори)</t>
  </si>
  <si>
    <t>Trys (Tres)</t>
  </si>
  <si>
    <t>Turkiškai (Turkish way)</t>
  </si>
  <si>
    <t>Viskas bus kitaip (Everything Will Change)</t>
  </si>
  <si>
    <t>Matangi / Maya / M.I.A.</t>
  </si>
  <si>
    <t>Trumpas kinas. Mūsų pasaulis (Trumpas kinas. Lietuviški filmukai vaikams)</t>
  </si>
  <si>
    <t>Vertikali būsena (Rester vertical)</t>
  </si>
  <si>
    <t>Dypanas (Dheepan)</t>
  </si>
  <si>
    <t>Scenos gražuolė
(Stage Beauty)</t>
  </si>
  <si>
    <t>Nedvejok (Do Not Hesitate)</t>
  </si>
  <si>
    <t>Bėgam iš Berlyno (Goodbye Berlin)</t>
  </si>
  <si>
    <t>Štai ir mes (Hine Anachnu)</t>
  </si>
  <si>
    <t>Mažosios Klaros Kalėdos (Jul pa kuttopen)</t>
  </si>
  <si>
    <t>Montažas. Riedlentčių filmas</t>
  </si>
  <si>
    <t>Lumière! (Lumière!)</t>
  </si>
  <si>
    <t>Kai aš buvau partizanas 
(When I Was a Partisan)</t>
  </si>
  <si>
    <t>Kur slypi tiesa
(Where the Truth Lies)</t>
  </si>
  <si>
    <t>Prakaituok! (Sweat)</t>
  </si>
  <si>
    <t>Žudikas manyje
(Killer Inside Me)</t>
  </si>
  <si>
    <t>Meilės reikalai (Les choses qu'on dit, les choses qu'on fait)</t>
  </si>
  <si>
    <t>Nepažįstamoji (La Fille inconnue)</t>
  </si>
  <si>
    <t>Feliksas ir Morgos Lobis (Felix and the Hidden Treasure)</t>
  </si>
  <si>
    <t>Mano brolis vaikosi dinozaurus (Mio fratello rincorre i dinosauri)</t>
  </si>
  <si>
    <t>Šokantys arabai (Dancing Arabs)</t>
  </si>
  <si>
    <t>Nesėkmė dulkinantis arba šelmiškas porno (Babardeala cu bucluc sau porno balamuc)</t>
  </si>
  <si>
    <t>Tapytoja ir vagis (he Painter and the Thief)</t>
  </si>
  <si>
    <t>Liberté (Liberté)</t>
  </si>
  <si>
    <t>Beibis Nindzė (Ninjababy)</t>
  </si>
  <si>
    <t>Gyvenimo kaina (Otar's Death)</t>
  </si>
  <si>
    <t>Lituanie, mano Laisve</t>
  </si>
  <si>
    <t>Vampyriukas (Petit vampire)</t>
  </si>
  <si>
    <t>Metai prieš karą (Gads pirms kara)</t>
  </si>
  <si>
    <t>Nepalikti žymių (Żeby Nie Było Śladów)</t>
  </si>
  <si>
    <t>Vėžliuko Semio nuotykiai 2
(Sammy's Adventures 2)</t>
  </si>
  <si>
    <t>Sinonimai  (Synonymes)</t>
  </si>
  <si>
    <t>Salemo valdovai
(Lords of Salem)</t>
  </si>
  <si>
    <t>Saulėlydis (Sunset)</t>
  </si>
  <si>
    <t>Joninių beprotybės
(Midsummer Madness)</t>
  </si>
  <si>
    <t>Ankštumas (Теснота)</t>
  </si>
  <si>
    <t>Šeimos šventė (Ernelláék Farkaséknál)</t>
  </si>
  <si>
    <t>Meilės dainos Bobiui Longui
(A Love Song for Bobby Long)</t>
  </si>
  <si>
    <t>Zomša  (Le Daim)</t>
  </si>
  <si>
    <t>Chaenas – ypač tyro aliejaus kraštas (Virgin &amp; Extra: Jaén, The Land Of The Olive Oil)</t>
  </si>
  <si>
    <t>Geras laikas (Good time)</t>
  </si>
  <si>
    <t>Manasis Godard'as (Redoubtable)</t>
  </si>
  <si>
    <t>Nauja tvarka (Nuevo orden)</t>
  </si>
  <si>
    <t>Tikras garsas valstybės atgimimo: 1989 - 1993</t>
  </si>
  <si>
    <t>Kenkenas ir ateiviai (Coin coin And The Extra-Humans)</t>
  </si>
  <si>
    <t>Kristaus kūnas (Corpus Christi)</t>
  </si>
  <si>
    <t>Quo vadis, Aida? (Quo vadis, Aida?)</t>
  </si>
  <si>
    <t>Hana (Hannah)</t>
  </si>
  <si>
    <t>Gelmė
(Deep End)</t>
  </si>
  <si>
    <t>Obuoliai  (Mila)</t>
  </si>
  <si>
    <t>Everly (Everly)</t>
  </si>
  <si>
    <t>Balta balta diena (Hvítur, Hvítur Dagur)</t>
  </si>
  <si>
    <t>Sniego daugiau nebus (Śniegu już nigdy nie będzie)</t>
  </si>
  <si>
    <t>Mergaitė (Flickan)</t>
  </si>
  <si>
    <t>Pykčio regimybė
(The Upside of Anger)</t>
  </si>
  <si>
    <t>Pradžia (Beginning)</t>
  </si>
  <si>
    <t>Nematomas karas (Niewidzialna wojna)</t>
  </si>
  <si>
    <t>Maisto dievaitės (A la recherche des Femmes Chefs)</t>
  </si>
  <si>
    <t>Madmuazelė Paradis (Mademoiselle Paradis)</t>
  </si>
  <si>
    <t>Akloji zona (Blind spot)</t>
  </si>
  <si>
    <t>Enfant Terrible (Enfant Terrible)</t>
  </si>
  <si>
    <t>Atsiprašome, neradome jūsų (Sorry We Missed You)</t>
  </si>
  <si>
    <t>Tiesiog nuostabu (Thalasso)</t>
  </si>
  <si>
    <t>Gyvenimas kaime ir kiti maži stebuklai (The Biggest Little Farm)</t>
  </si>
  <si>
    <t>Lux Aeterna (Lux Aeterna)</t>
  </si>
  <si>
    <t>Šarka2</t>
  </si>
  <si>
    <t>Kur bežiūrėčiau - miško tankmė (Rengeteg – mindenhol látlak)</t>
  </si>
  <si>
    <t>Blogio nėra (Sheytan vojud nadarad)</t>
  </si>
  <si>
    <t>Raudonas vėžlys (The Red Turtle)</t>
  </si>
  <si>
    <t>Ji (Her)</t>
  </si>
  <si>
    <t>Ava (Ava)</t>
  </si>
  <si>
    <t>Berniukas ir pasaulis (O Menino e o Mundo)</t>
  </si>
  <si>
    <t>Erdvėlaivis Žemė (Spaceship Earth)</t>
  </si>
  <si>
    <t>Švilpautojai (The Whistlers) (The Whistlers)</t>
  </si>
  <si>
    <t>Įrankiai: Kaulų miestas (Mortal Instruments: City of bones)</t>
  </si>
  <si>
    <t>Tarp upių (Întregalde)</t>
  </si>
  <si>
    <t>Lenktynės su savimi (La Grande Boucle)</t>
  </si>
  <si>
    <t>Bobbi Jene (Bobbi Jene)</t>
  </si>
  <si>
    <t>Kas buvome mes (Wer wir waren)</t>
  </si>
  <si>
    <t>Didysis meistras (Grandmaster)</t>
  </si>
  <si>
    <t>Neišskiriami (Charter)</t>
  </si>
  <si>
    <t>Gunda (Gunda)</t>
  </si>
  <si>
    <t>Evoliucija (Evolution)</t>
  </si>
  <si>
    <t>Norėtum! (Magari)</t>
  </si>
  <si>
    <t>Mokytojas Bachmannas ir jo klasė (Herr Bachmann und seine Klasse)</t>
  </si>
  <si>
    <t>1</t>
  </si>
  <si>
    <t>Ledynmetis 4: žemynų atsiradimas
(Ice Age 4: Continental Drift)</t>
  </si>
  <si>
    <t>Batuotas katinas Pūkis
(Puss In Boots)</t>
  </si>
  <si>
    <t>Madagaskaras 3
(Madagascar 3: Europe's Most Wanted)</t>
  </si>
  <si>
    <t>Kaip pavogti žmoną
(How to Steal a Wife)</t>
  </si>
  <si>
    <t>Moterys meluoja geriau. Kristina
(Women Lie Better. Kristina)</t>
  </si>
  <si>
    <t>Pi gyvenimas
(Life of Pi)</t>
  </si>
  <si>
    <t>Krudžiai
(Croods)</t>
  </si>
  <si>
    <t>Ratai 2
(Cars 2)</t>
  </si>
  <si>
    <t>Hobitas: nelaukta kelionė 3D
(The Hobbit: An Unexpected Journey)</t>
  </si>
  <si>
    <t>Brėkštanti aušra. 2 dalis
(The Twilight Saga: Breaking Dawn - Part 2)</t>
  </si>
  <si>
    <t>Kung Fu Panda 2
(Kung Fu Panda 2)</t>
  </si>
  <si>
    <t>Tedis
(Ted)</t>
  </si>
  <si>
    <t>Karibų piratai: ant keistų bangų
(Pirates of the Caribbean: On Stranger Tides)</t>
  </si>
  <si>
    <t>Monstrų viešbutis 3D
(Hotel Transylvania 3D)</t>
  </si>
  <si>
    <t>Hobitas: Smogo dykynė
(Hobbit: The Desolation of Smaug)</t>
  </si>
  <si>
    <t>Rio</t>
  </si>
  <si>
    <t>Transformeriai 3
(Transformers: Dark of the Moon)</t>
  </si>
  <si>
    <t>007 operacija Skyfall
(Skyfall)</t>
  </si>
  <si>
    <t>Pagirios Tailande
(Hangover Part II)</t>
  </si>
  <si>
    <t>Brėkštanti aušra. 1 dalis
(Twilight Saga: Breaking Dawn 1)</t>
  </si>
  <si>
    <t>Smurfai
(Smurfs)</t>
  </si>
  <si>
    <t>Haris Poteris ir mirties relikvijos. 2 dalis
(Harry Potter and the Deathly Hallows)</t>
  </si>
  <si>
    <t>Karališka drąsa
(Brave)</t>
  </si>
  <si>
    <t>Gravitacija
(Gravity)</t>
  </si>
  <si>
    <t>Diktatorius
(The Dictator)</t>
  </si>
  <si>
    <t>Smurfai 2
(Smurfs 2)</t>
  </si>
  <si>
    <t>Loraksas
(Dr. Seuss' The Lorax)</t>
  </si>
  <si>
    <t>Pasaulinis karas Z
(World War Z)</t>
  </si>
  <si>
    <t>Debesuota, numatoma mėsos kukulių kruša
(Cloudy with a Chance of Meatballs)</t>
  </si>
  <si>
    <t>Debesuota, numatoma mėsos kukulių kruša 2
(Cloudy 2: Revenge of the Leftovers)</t>
  </si>
  <si>
    <t>Kelionė į paslaptingąją salą
(Journey 2: The Mysterious Island)</t>
  </si>
  <si>
    <t>Monstrų universitetas
(Monsters University)</t>
  </si>
  <si>
    <t>Miegančių drugelių tvirtovė
(The Fortress of Sleeping Butterflies)</t>
  </si>
  <si>
    <t>Legendos susivienija
(The Rise of the Guardians)</t>
  </si>
  <si>
    <t>Vyrai juodais drabužiais 3
(Men in Black 3)</t>
  </si>
  <si>
    <t>Šerlokas Holmsas 2: šešėlių žaidimas
(Sherlock Holmes: A Game of Shadows)</t>
  </si>
  <si>
    <t>Super Džonio prisikėlimas
(Johnny English Reborn)</t>
  </si>
  <si>
    <t>Alvinas ir burundukai 3
(Alvin and the Chipmunks: Chip-Wrecked)</t>
  </si>
  <si>
    <t>Ralfas Griovėjas
(Wreck-It Ralph)</t>
  </si>
  <si>
    <t>Linksmosios pėdutės 2
(Happy Feet 2)</t>
  </si>
  <si>
    <t xml:space="preserve">Šokis hip-hopo ritmu. Revoliucija 3D
Step Up Revolution </t>
  </si>
  <si>
    <t>Prometėjas
(Prometheus)</t>
  </si>
  <si>
    <t>Didysis Getsbis
(The Great Gatsby)</t>
  </si>
  <si>
    <t>Debesų žemėlapis
(Cloud Atlas)</t>
  </si>
  <si>
    <t>Tintino nuotykiai. Vienaragio paslaptis
(Adventures of Tintin: The Secret of the Unicorn)</t>
  </si>
  <si>
    <t>Titanikas 3D
(Titanic 3D)</t>
  </si>
  <si>
    <t>Piratai! Nevykėlių kompanija
(Pirates: Band of Misfits)</t>
  </si>
  <si>
    <t>Amerikietiškas pyragas: klasės susitikimas
(American Reunion)</t>
  </si>
  <si>
    <t>Kita svajonių komanda
(The Other Dream Team)</t>
  </si>
  <si>
    <t>Eglutės 3
(Елки 3 / Yolki 3)</t>
  </si>
  <si>
    <t>Tamsos riterio sugrįžimas
(The Dark Knight Rises)</t>
  </si>
  <si>
    <t>Pasivaikščiojimas su dinozaurais
(Walking with Dinosaurs)</t>
  </si>
  <si>
    <t>Absoliutus blogis: pomirtinis gyvenimas
(Resident Evil: Afterlife)</t>
  </si>
  <si>
    <t>Galutinis tikslas 5
(Final Destination 5)</t>
  </si>
  <si>
    <t>Įkalinti laike
(In Time)</t>
  </si>
  <si>
    <t>Nesunaikinami 2
(Expendables 2)</t>
  </si>
  <si>
    <t>Kietašikniai
(Movie 43)</t>
  </si>
  <si>
    <t>Karti, karti
(Gorko)</t>
  </si>
  <si>
    <t>Stalingradas
(Stalingrad)</t>
  </si>
  <si>
    <t>Kalėdų senelio slaptoji tarnyba
(Arthur Christmas)</t>
  </si>
  <si>
    <t>Gatvės šokiai 2
(Street Dance 2)</t>
  </si>
  <si>
    <t>Pistonai: Filmas</t>
  </si>
  <si>
    <t>Garso architektūra</t>
  </si>
  <si>
    <t>Nemirtingieji (3D)
(Immortals)</t>
  </si>
  <si>
    <t>Absoliutus blogis: Atpildas
(Resident Evil: Retribution)</t>
  </si>
  <si>
    <t>Kalakutai: atgal į ateitį
(Free Birds)</t>
  </si>
  <si>
    <t>Keršytojai
(The Avengers)</t>
  </si>
  <si>
    <t>Neįmanoma misija. Šmėklos protokolas
(Mission: Impossible - Ghost Protocol)</t>
  </si>
  <si>
    <t>Užmirštieji
(Oblivion)</t>
  </si>
  <si>
    <t>Džonas Karteris
(John Carter)</t>
  </si>
  <si>
    <t>Projektas X
(Project X)</t>
  </si>
  <si>
    <t>Eliziejus
(Elysium)</t>
  </si>
  <si>
    <t>Išvarymas
(Conjuring)</t>
  </si>
  <si>
    <t>Sniego karalienė 3D
(Snow Queen)</t>
  </si>
  <si>
    <t>Vėžliuko Semio nuotykiai 2
(Samy's Adventures 2)</t>
  </si>
  <si>
    <t>Trys muškietininkai
(The Three Musketeers 3D)</t>
  </si>
  <si>
    <t>Saulės cirkas. Visatos pakrašty
(Cirque du Soleil: Worlds Away)</t>
  </si>
  <si>
    <t>Titanų įniršis
(Wrath of Titans)</t>
  </si>
  <si>
    <t>Į Romą su meile
(To Rome With Love)</t>
  </si>
  <si>
    <t>Ką išdarinėja vyrai
(Chto tvorjat muzchini)</t>
  </si>
  <si>
    <t>Sunokusios pamergės
(Bridesmaids)</t>
  </si>
  <si>
    <t>Laiškai Sofijai
(Letters to Sofia)</t>
  </si>
  <si>
    <t>Meilės priesaika
(The Vow)</t>
  </si>
  <si>
    <t>Zambezija
(Zambezia)</t>
  </si>
  <si>
    <t>Tai reiškia karą
(This Means War)</t>
  </si>
  <si>
    <t>Tyli naktis
(Christmas. Uncensored)</t>
  </si>
  <si>
    <t>Tamsiausia valanda 3D
(The Darkest Hour)</t>
  </si>
  <si>
    <t>Ugnies žiedas
(Pacific Rim)</t>
  </si>
  <si>
    <t>Ozas: didingas ir galingas
(Oz. The Great and Powerful)</t>
  </si>
  <si>
    <t>Kietas riešutėlis. Puiki diena mirti
(A Good Day to Die Hard)</t>
  </si>
  <si>
    <t>Op!
(Hop)</t>
  </si>
  <si>
    <t>Eglutės 2
(Елки 2 / Yolki 2)</t>
  </si>
  <si>
    <t>Ištrūkęs Džango
(Django Unchained)</t>
  </si>
  <si>
    <t>Ogis ir tarakonai
(Oggy and the Cockroaches)</t>
  </si>
  <si>
    <t>Toras 2. Tamsos pasaulis
(Thor 2. Thor 2. The Dark World)</t>
  </si>
  <si>
    <t>Kaip atsikratyti boso?
(Horrible Bosses)</t>
  </si>
  <si>
    <t>Mikė Pūkuotukas
(Winnie the Pooh)</t>
  </si>
  <si>
    <t>Naujieji metai Niujorke
(New Years Eve)</t>
  </si>
  <si>
    <t>Laiko kilpa
(Looper)</t>
  </si>
  <si>
    <t>Gimtadienis
(21 and Over)</t>
  </si>
  <si>
    <t>Patarėjas
(The Counselor)</t>
  </si>
  <si>
    <t>Veidrodėli, veidrodėli... Snieguolės istorija 
(Mirror Mirror)</t>
  </si>
  <si>
    <t xml:space="preserve">Volterio Mičio slaptas gyvenimas
(Secret Life of Walter Mitty) </t>
  </si>
  <si>
    <t>Ana Karenina
(Ana Karenina)</t>
  </si>
  <si>
    <t>Bado žaidynės
(Hunger Games)</t>
  </si>
  <si>
    <t>Afigena mokytoja
(Bad Teacher)</t>
  </si>
  <si>
    <t>Vidurnaktis Paryžiuje
(Midnight in Paris)</t>
  </si>
  <si>
    <t>Žmogus iš plieno
(Man of Steel)</t>
  </si>
  <si>
    <t>Gangsterių medžiotojai
(Gangsters Squad)</t>
  </si>
  <si>
    <t>Nebrendylos 2
(Grown Ups 2)</t>
  </si>
  <si>
    <t>Nepaprastas Žmogus-voras
(Amazing Spider-Man)</t>
  </si>
  <si>
    <t>Suvaidink mano žmoną
(Just Go with It)</t>
  </si>
  <si>
    <t>Rizikinga erzinti diedukus 2
(RED 2)</t>
  </si>
  <si>
    <t>Pono Poperio pingvinai
(Mr. Popper's Penguins)</t>
  </si>
  <si>
    <t>Kitas pasaulis. Pabudimas 3D
(Underworld Awakening)</t>
  </si>
  <si>
    <t>Džiunglės
(Джунгли / The Jungle)</t>
  </si>
  <si>
    <t>5 dienų avantiūra
(5 Days Scam)</t>
  </si>
  <si>
    <t>Sniegynų įkaitai
(The Grey)</t>
  </si>
  <si>
    <t>Apgaulės meistrai
(Now You See Me)</t>
  </si>
  <si>
    <t>Džekas ir Džilė
(Jack and Jill)</t>
  </si>
  <si>
    <t>Sėkmės džentelmenai
(Джентльмены, удачи! / Dzhentlmeny, udachi!)</t>
  </si>
  <si>
    <t>Dangoraižio apiplėšimas
(Tower Heist)</t>
  </si>
  <si>
    <t>Vienišas klajūnas
(The Lone Ranger)</t>
  </si>
  <si>
    <t>Žemė - nauja pradžia
(After Earth)</t>
  </si>
  <si>
    <t>Džekas Ryčeris
(Jack Reacher)</t>
  </si>
  <si>
    <t>Laivų mūšis
(Battleship)</t>
  </si>
  <si>
    <t>Grėsmingas
(Sinister)</t>
  </si>
  <si>
    <t>Tūnąs tamsoje: antra dalis
(Insidious: Chapter 2)</t>
  </si>
  <si>
    <t>Paskutinį kartą Vegase
(Last Vegas)</t>
  </si>
  <si>
    <t>Kvaila, beprotiška meilė
(Crazy, Stupid, Love)</t>
  </si>
  <si>
    <t>Draugiškas seksas
(Friends with Benefits)</t>
  </si>
  <si>
    <t>Jonukas ir Grytutė: raganų medžiotojai
(Hansel and Gretel: Witch Hunters)</t>
  </si>
  <si>
    <t>Didis grožis
(La Grande belezza / The Great Beauty)</t>
  </si>
  <si>
    <t>Kazino apiplėšimas
(Killing Them Softly)</t>
  </si>
  <si>
    <t>Mergina su drakono tatuiruote
(Girl With Dragon Tattoo)</t>
  </si>
  <si>
    <t>Tamsos baikeris: keršto demonas
(Ghost Rider: Spirit of Vengeance)</t>
  </si>
  <si>
    <t>Abraomas Linkolnas. Vampyrų medžiotojas 
(Abraham Lincoln: Vampire Hunter)</t>
  </si>
  <si>
    <t>Snieguolė ir medžiotojas
(Snow White and the Huntsman)</t>
  </si>
  <si>
    <t>Romo dienoraštis
(The Rum Diary)</t>
  </si>
  <si>
    <t>Džekas milžinų nugalėtojas
(Jack The Giant Slayer)</t>
  </si>
  <si>
    <t>Viską prisiminti
(Total Recall)</t>
  </si>
  <si>
    <t>Širdžių ėdikas
(Playing for Keeps)</t>
  </si>
  <si>
    <t>Pabėgimo planas
(Escape Plan)</t>
  </si>
  <si>
    <t>Oda, kurioje gyvenu
(La piel que habito / The Skin I Live In)</t>
  </si>
  <si>
    <t>Draugo kailyje
(The Change-Up)</t>
  </si>
  <si>
    <t>Pragaras rojuje
(The Impossible)</t>
  </si>
  <si>
    <t>Asteriksas ir Obeliksas Jos Didenybės tarnyboje 
(Astérix et Obélix: Au service de Sa Majesté /                                                     Asterix and Obelix: God Save Britannia)</t>
  </si>
  <si>
    <t>Inter Cinema</t>
  </si>
  <si>
    <t xml:space="preserve">Neįmanoma misija III
(Mission Impossible III) </t>
  </si>
  <si>
    <t>Ernis
(The Wolverine)</t>
  </si>
  <si>
    <t>Eilinis Džo. Kerštas
(G.I. Joe 2: Retaliation)</t>
  </si>
  <si>
    <t>Praktikantai
(The Internship)</t>
  </si>
  <si>
    <t>Rusų nuotykiai Las Vegase
(Билет на Vegas / Ticket to Vegas)</t>
  </si>
  <si>
    <t>7 dienos ir naktys su Marilyn Monroe
(My Week with Marilyn)</t>
  </si>
  <si>
    <t>ACME Film /
20th Century Fox C.I.S.</t>
  </si>
  <si>
    <t>Mama
(Mama)</t>
  </si>
  <si>
    <t>Nakties šešėliai
(Dark Shadows)</t>
  </si>
  <si>
    <t>Šalutinis poveikis
(Limitless)</t>
  </si>
  <si>
    <t>Beždžionių planetos sukilimas
(Rise of the Planet of the Apes)</t>
  </si>
  <si>
    <t>Vienas šūvis. Dvi kulkos
(The Heat)</t>
  </si>
  <si>
    <t>Kultūristai
(Pain &amp; Gain)</t>
  </si>
  <si>
    <t>Sielonešė
(The Host)</t>
  </si>
  <si>
    <t>Pašėlę pirmieji metai
(I Give It A Year)</t>
  </si>
  <si>
    <t>Žuviukas Nemo 3D
(Finding Nemo)</t>
  </si>
  <si>
    <t>Optimisto istorija
(Silver Linings Playbook)</t>
  </si>
  <si>
    <t>Šėtonas manyje
(The Devil Inside)</t>
  </si>
  <si>
    <t>Pats baisiausias filmas 5
(Scary Movie 5)</t>
  </si>
  <si>
    <t>Samsara</t>
  </si>
  <si>
    <t>Mes už ... Lietuvą!
(Game of the Nation)</t>
  </si>
  <si>
    <t>Audiovizualinio meno centras</t>
  </si>
  <si>
    <t>Donžuanas
(Don Jon)</t>
  </si>
  <si>
    <t>Toras
(Thor)</t>
  </si>
  <si>
    <t>Mano didysis O!
(Hysteria)</t>
  </si>
  <si>
    <t>Rydiko kronikos. Sugrįžimas
(Riddick)</t>
  </si>
  <si>
    <t>Paryžiaus monstras 3D 
(Monster in Paris 3D)</t>
  </si>
  <si>
    <t>Tarnybinis romanas. Dabartiniai laikai
(Служебный роман. Наше время / Sluzhebnyy roman - Nashe vremya)</t>
  </si>
  <si>
    <t>Nesaugus prieglobstis
(Safe House)</t>
  </si>
  <si>
    <t>Grūdintas plienas
(Real Steel)</t>
  </si>
  <si>
    <t>Kunigas 3D
(Priest 3D)</t>
  </si>
  <si>
    <t>Balkonas
(The Balcony)</t>
  </si>
  <si>
    <t>Demonas viduje
(Possession)</t>
  </si>
  <si>
    <t>Bornas. Palikimas
(The Bourne Legacy)</t>
  </si>
  <si>
    <t>Paranormanas
(Paranorman)</t>
  </si>
  <si>
    <t>Pabėgimas iš planetos Žemė
(Escape From Planet Earth)</t>
  </si>
  <si>
    <t>Kapitonas Phillips
(Captain Phillips)</t>
  </si>
  <si>
    <t>Aurora
(Vanishing Waves)</t>
  </si>
  <si>
    <t>Patrulių zona
(The Watch)</t>
  </si>
  <si>
    <t>Nevykėliai po priedanga
(21 Jump Street)</t>
  </si>
  <si>
    <t>Kontrabanda
(Contraband)</t>
  </si>
  <si>
    <t>Legendinis vikingas Toras 3D
(Legends of Valhalla: Thor 3D)</t>
  </si>
  <si>
    <t>Vykrutasai
(Выкрутасы / Lucky Trouble)</t>
  </si>
  <si>
    <t>Pagrobimas 2. Neišvengiamas kerštas
(Taken 2)</t>
  </si>
  <si>
    <t>Super 8</t>
  </si>
  <si>
    <t>Septyni psichopatai
(Seven Psychopats)</t>
  </si>
  <si>
    <t>Milijardierius ir blondinė
(Gambit)</t>
  </si>
  <si>
    <t xml:space="preserve">Konanas Barbaras
(Conan The Barbarian) </t>
  </si>
  <si>
    <t>Ko laukti, kai laukiesi
(What to Expect When You're Expecting)</t>
  </si>
  <si>
    <t>Parkeris
(Parker)</t>
  </si>
  <si>
    <t>Intercinema</t>
  </si>
  <si>
    <t>Kapitonas Amerika: pirmasis keršytojas
(Captain America: The First Avenger)</t>
  </si>
  <si>
    <t>Viskas įskaičiuota 2: naujųjų rusų nuotykiai Turkijoje
(Vsio vkliucheno 2 / All Inclusive 2)</t>
  </si>
  <si>
    <t>Mirties įrankiai: Kaulų miestas
(Mortal Instruments: City of Bones)</t>
  </si>
  <si>
    <t>Mano mama dinozaurė
(Dino Time)</t>
  </si>
  <si>
    <t>Lenktynės
(Rush)</t>
  </si>
  <si>
    <t>Sekso abėcėlė
(To Do List)</t>
  </si>
  <si>
    <t>Profesionalai
(Killer Elite)</t>
  </si>
  <si>
    <t>Geležinė ledi
(Iron Lady)</t>
  </si>
  <si>
    <t>Kaubojai ir ateiviai
(Cowboys &amp; Aliens)</t>
  </si>
  <si>
    <t>Apie ką dar galvoja vyrai
(О чем еще говорят мужчины / What Men Still Talk About)</t>
  </si>
  <si>
    <t>Apgaulinga aistra
(Arbitrage)</t>
  </si>
  <si>
    <t>Nemirtingųjų kronikos: Nuostabūs sutvėrimai
(Beautiful Creatures)</t>
  </si>
  <si>
    <t>Niujorko šešėlyje
(Place Beyond the Pines)</t>
  </si>
  <si>
    <t>One direction: Tai mes
(One direction: This is Us)</t>
  </si>
  <si>
    <t>Devintojo legiono erelis
(The Eagle)</t>
  </si>
  <si>
    <t>Šalutinis poveikis
(Side Effects)</t>
  </si>
  <si>
    <t>Olimpo apgultis
(Olympus Has Fallen)</t>
  </si>
  <si>
    <t>Profas
(Safe)</t>
  </si>
  <si>
    <t>Transo būsena
(Trance)</t>
  </si>
  <si>
    <t>Karo žirgas
(War Horse)</t>
  </si>
  <si>
    <t>Dabar jau tikrai šikna
(This Is the End)</t>
  </si>
  <si>
    <t>Dubleris
(Дублёр / Dubler)</t>
  </si>
  <si>
    <t>Vyras su garantija
(Мужчина с гарантией)</t>
  </si>
  <si>
    <t>Pakvaišęs tėtis
(That's My Boy)</t>
  </si>
  <si>
    <t>Paveldėtojai
(The Descendants)</t>
  </si>
  <si>
    <t>Skrydis
(Flight)</t>
  </si>
  <si>
    <t>Meilė Niujorke 2: pratęsimas Bankoke
(Любовь в большом городе 2 / Love in the Big City 2)</t>
  </si>
  <si>
    <t>Baltūjų rūmų šturmas
(White House Down)</t>
  </si>
  <si>
    <t>Volisas ir Gromitas: kiškiolakio prakeiksmas
(Wallace &amp; Gromit: The Curse of the Were-Rabbit)</t>
  </si>
  <si>
    <t>Džeinė Eir
(Jane Eyre)</t>
  </si>
  <si>
    <t>Kerė
(Carrie)</t>
  </si>
  <si>
    <t>Vieną dieną
(One Day)</t>
  </si>
  <si>
    <t>2 Ginklai
(2 Guns)</t>
  </si>
  <si>
    <t>Meilė trunka trejus metus
(Love Lasts Three Years)</t>
  </si>
  <si>
    <t>Piktieji numirėliai
(Evil Dead)</t>
  </si>
  <si>
    <t>Tamsus dangus
(Dark Skies)</t>
  </si>
  <si>
    <t>Džesmina
(Blue Jasmine)</t>
  </si>
  <si>
    <t>Amžinai tavo
(Lucky One)</t>
  </si>
  <si>
    <t>Pabandom iš naujo
(Hope Springs)</t>
  </si>
  <si>
    <t>Namas girios glūdumoj
(Cabin in the Woods)</t>
  </si>
  <si>
    <t>Gyvenimo medis
(Tree of Life)</t>
  </si>
  <si>
    <t>Meškiukas Jogis
(Yogi Bear)</t>
  </si>
  <si>
    <t>Ant ribos
(Man on the Ledge)</t>
  </si>
  <si>
    <t>Princesė Diana
(Diana)</t>
  </si>
  <si>
    <t>Padaras
(The Thing)</t>
  </si>
  <si>
    <t>Purgenas
(Purge)</t>
  </si>
  <si>
    <t>Iksmenai: pirma klasė
(X-Men: First Class)</t>
  </si>
  <si>
    <t>Blitz</t>
  </si>
  <si>
    <t>Kelyje
(On the Road)</t>
  </si>
  <si>
    <t>Meilei nereikia žodžių
(Enough Said)</t>
  </si>
  <si>
    <t>Geriausias egzotiškas Marigold viešbutis
(The Best Exotic Marigold Hotel)</t>
  </si>
  <si>
    <t>Vaizdo dienoraštis
(Chronicle)</t>
  </si>
  <si>
    <t>30 širdies dūžių
(30 Beats)</t>
  </si>
  <si>
    <t xml:space="preserve">Saugus prieglobstis
(Safe Haven) </t>
  </si>
  <si>
    <t>Meilė yra viskas, ko reikia
(Love is All You Need)</t>
  </si>
  <si>
    <t>Bernvakaris Australijoje
(A Few Best Men)</t>
  </si>
  <si>
    <t>Doriano Grėjaus portretas
(Dorian Gray)</t>
  </si>
  <si>
    <t>Kažkas skolinto
(Something Borrowed)</t>
  </si>
  <si>
    <t>Pagrobimas 2012
(Stolen)</t>
  </si>
  <si>
    <t>Linkolnas
(Lincoln)</t>
  </si>
  <si>
    <t>Egzorcizmas
(The Rite)</t>
  </si>
  <si>
    <t>Raudonos šviesos
(Red Lights)</t>
  </si>
  <si>
    <t>Vardas tamsoje
(A Name in the Dark)</t>
  </si>
  <si>
    <t>Artistas
(The Artist)</t>
  </si>
  <si>
    <t>Paskutinė tvirtovė
(The Last Stand)</t>
  </si>
  <si>
    <t>Daug vargo dėl pinigų
(One For The Money)</t>
  </si>
  <si>
    <t>Mielas draugas
Bel Ami</t>
  </si>
  <si>
    <t>Polas
(Paul)</t>
  </si>
  <si>
    <t>Mano numeris ketvirtas
(I Am Number Four)</t>
  </si>
  <si>
    <t>Didžiosios vestuvės
(Big Wedding)</t>
  </si>
  <si>
    <t>Pagalbos šauksmas
(The Call)</t>
  </si>
  <si>
    <t>Miegančioji gražuolė
(Sleeping Beauty)</t>
  </si>
  <si>
    <t>Enderio žaidimas
(Ender's Game)</t>
  </si>
  <si>
    <t>Sibirietiškas auklėjimas
(Educazione Siberiana)</t>
  </si>
  <si>
    <t>Melancholija
(Melancholia)</t>
  </si>
  <si>
    <t>Ir kaip ji viską suspėja?
(I Don‘t Know How She Does It)</t>
  </si>
  <si>
    <t>Mes nusipirkom zoologijos sodą
(We Bought a Zoo)</t>
  </si>
  <si>
    <t>Tapatybės vagilė
(Identity Thief)</t>
  </si>
  <si>
    <t>Su Naujaisiais, mamos!
(С новым годом, мамы! / Happy New Year, Mothers!)</t>
  </si>
  <si>
    <t>Roko amžius 
(Rock of Ages)</t>
  </si>
  <si>
    <t>Kolombiana
(Colombiana)</t>
  </si>
  <si>
    <t>Ženk pirmąjį žingsnį
(Make Your Move)</t>
  </si>
  <si>
    <t>Meilė kaip seilė 3
(Любовь-морковь 3 / Love Carrot 3)</t>
  </si>
  <si>
    <t>Tūnąs tamsoje
(Insidious)</t>
  </si>
  <si>
    <t>Sėkmės sala
(Ostrov vezeniya)</t>
  </si>
  <si>
    <t>Emigrantai
(Emigrants)</t>
  </si>
  <si>
    <t>Justas Krisiūnas</t>
  </si>
  <si>
    <t>Magiški fėjų Vinksių nuotykiai 3D
(WinX Club 3D: Magica Avventura / Winx Club 3D: Magic Adventure)</t>
  </si>
  <si>
    <t>Išlikimo eksperimentas
(The Philosophers)</t>
  </si>
  <si>
    <t>Šokių aikštelės dievai
(Battle of the Year: The Dream Team)</t>
  </si>
  <si>
    <t>Justin Bieber: niekada nesakyk niekada
(Justin Bieber: Never Say Never)</t>
  </si>
  <si>
    <t>Ronalas Barbaras
(Ronal The Barbarian)</t>
  </si>
  <si>
    <t>Klastingi namai
(Dream House)</t>
  </si>
  <si>
    <t>Tai nutiko Jemene
(Salmon Fishing in the Yemen)</t>
  </si>
  <si>
    <t>Kolibrio efektas
(Hummingbird)</t>
  </si>
  <si>
    <t>Dredas 3D
(Dredd)</t>
  </si>
  <si>
    <t>Argo
(Argo)</t>
  </si>
  <si>
    <t>Subtilumas
(La Delicatesse)</t>
  </si>
  <si>
    <t>Laris Kraunas
(Larry Crowne)</t>
  </si>
  <si>
    <t>Frankenvynis
(Frankenweenie)</t>
  </si>
  <si>
    <t>Mėnesienos karalystė
(Moonrise Kingdom)</t>
  </si>
  <si>
    <t>Anoniminis tėtis
(Delivery Man)</t>
  </si>
  <si>
    <t>Prieš vidurnaktį
(Before Midnight)</t>
  </si>
  <si>
    <t>Persis Džeksonas. Monstrų jūra
(Percy Jackson: Sea Of Monsters)</t>
  </si>
  <si>
    <t>Pavojingas metodas
(A Dangerous Method)</t>
  </si>
  <si>
    <t>Gili gerklė
(Lovelace)</t>
  </si>
  <si>
    <t>Laukinės atostogos
(Spring Breakers)</t>
  </si>
  <si>
    <t>Diatlovo perėja: dingudisi ekspedicija
(The Dyatlov Pass Incident)</t>
  </si>
  <si>
    <t>Zoologijos sodo prižiūrėtojas
(Zookeeper)</t>
  </si>
  <si>
    <t>Gėlėti sapnai
(Mood Indigo)</t>
  </si>
  <si>
    <t>Pabaisa
(Beastily)</t>
  </si>
  <si>
    <t>Elitinis jaunimas
(The Bling Ring)</t>
  </si>
  <si>
    <t>Virš įstatymo
(Lawless)</t>
  </si>
  <si>
    <t>Teresės nuodėmė
(Therese Desqueyroux)</t>
  </si>
  <si>
    <t>Aš tokia susijaudinusi!
(Los amantes pasajeros / I'm So Excited)</t>
  </si>
  <si>
    <t>Mano sumautos atostogos Meksikoje
(How I Spent My Summer Vacation)</t>
  </si>
  <si>
    <t>Dėžė
(The Box)</t>
  </si>
  <si>
    <t>Balsuok už mane
(The Campaign)</t>
  </si>
  <si>
    <t>Repriza
(Reprise)</t>
  </si>
  <si>
    <t>Mačetė žudo
(Machete Kills)</t>
  </si>
  <si>
    <t>2 dienos Niujorke
(2 Days In New York)</t>
  </si>
  <si>
    <t>Hanna</t>
  </si>
  <si>
    <t>Baimės įlanka
(The Bay)</t>
  </si>
  <si>
    <t>Paskutinė riba
(Homefront)</t>
  </si>
  <si>
    <t>Big Sales</t>
  </si>
  <si>
    <t>Džokas 3D
(Jock)</t>
  </si>
  <si>
    <t>Sena gera orgija
(A Good Old Fashioned Orgy)</t>
  </si>
  <si>
    <t>Prior Record Group</t>
  </si>
  <si>
    <t>Didieji lūkesčiai
(Great Expectations)</t>
  </si>
  <si>
    <t>Prarasta kontrolė
(Haywire)</t>
  </si>
  <si>
    <t>Kartu iki pasaulio pabaigos
(Seeking a Friend for the End of the World)</t>
  </si>
  <si>
    <t>Kovotojai
(Warrior)</t>
  </si>
  <si>
    <t>Černobylio dienoraščiai
(The Chernobyl Diaries)</t>
  </si>
  <si>
    <t>Bastūnas, Siuvėjas, Kareivis, Šnipas
(Tinker Tailor Soldier Spy)</t>
  </si>
  <si>
    <t>360 laipsnių: meilės ir nuodėmių ratu
(360)</t>
  </si>
  <si>
    <t>Magiškasis Maikas
(Magic Mike)</t>
  </si>
  <si>
    <t>Broliai
(Brothers)</t>
  </si>
  <si>
    <t>Smūgis žemiau juostos
(Kick-Ass 2)</t>
  </si>
  <si>
    <t>Rizikos riba
(Margin Call)</t>
  </si>
  <si>
    <t>Jūros komanda
(Seefood)</t>
  </si>
  <si>
    <t>Gimę mylėti
(Twice Born)</t>
  </si>
  <si>
    <t>Bangų medžiotoja
(Soul Surfer)</t>
  </si>
  <si>
    <t>Tas pats Karlsonas
(Тот ещё Карлосон)</t>
  </si>
  <si>
    <t>Kazino Džekas
(Casino Jack)</t>
  </si>
  <si>
    <t>Krokodilai
(The Crocodiles / Vorstadtkrokodile)</t>
  </si>
  <si>
    <t>Taikinys # 1
(Zero Dark Thirty)</t>
  </si>
  <si>
    <t>Pilnos rankos pistoletų
(Una Pistola el cada mano / A Gun in Each Hand)</t>
  </si>
  <si>
    <t>Žaidžiame tiesą
(Igra v pravdu)</t>
  </si>
  <si>
    <t>Lengvi pinigai
(Ca$h)</t>
  </si>
  <si>
    <t>Eleonoros paslaptis
(Kerity, La Maison des contes)</t>
  </si>
  <si>
    <t>Kosmopolis
(Cosmopolis)</t>
  </si>
  <si>
    <t>Purvini žaidimai
(Ides of March)</t>
  </si>
  <si>
    <t>12 vilties valandų
(Gone)</t>
  </si>
  <si>
    <t>Tėve mūsų, kuris esi medyje
(The Tree)</t>
  </si>
  <si>
    <t>8 pasimatymai
(8 Citas / 8 Dates)</t>
  </si>
  <si>
    <t>MS1: Kalėjimo griūtis
(The Lockout)</t>
  </si>
  <si>
    <t>Raudonkepuraitė prieš blogį
(Hoodwinked vs. Evil)</t>
  </si>
  <si>
    <t>Multikino</t>
  </si>
  <si>
    <t>Slaptas ženklas
(Invisible Sign)</t>
  </si>
  <si>
    <t>Hičkokas
(Hitchcock)</t>
  </si>
  <si>
    <t>Aukšta klasė
(Pitch Perfect)</t>
  </si>
  <si>
    <t>Sveiki atvykę į spąstus
(Welcome to the Punch)</t>
  </si>
  <si>
    <t>Provokuojantys užrašai
(Dans la maison / In the House)</t>
  </si>
  <si>
    <t>Magiškas Paryžius 3
(Magic Paris 3)</t>
  </si>
  <si>
    <t>Nuodėminga aistra
(Passion)</t>
  </si>
  <si>
    <t>7 dienos Havanoje
(7 Days in Havana)</t>
  </si>
  <si>
    <t>Advokatas iš Linkolno
(Lincoln Lawyer)</t>
  </si>
  <si>
    <t>Važiuok
(Drive)</t>
  </si>
  <si>
    <t>Ma No Films</t>
  </si>
  <si>
    <t>Bjaurusis ančiukas ir Aš
(The Ugly Duckling and Me)</t>
  </si>
  <si>
    <t>Pasimatymas
(Svidanje)</t>
  </si>
  <si>
    <t>Nenugalimieji. Narsos įstatymas
(Act Of Valor)</t>
  </si>
  <si>
    <t>Streikas
(We Will Riot)</t>
  </si>
  <si>
    <t>VšĮ Naratyvas</t>
  </si>
  <si>
    <t>Medžioklė
(The Hunt)</t>
  </si>
  <si>
    <t>Stokeriai
(Stoker)</t>
  </si>
  <si>
    <t>Japoniškas vesternas
(Sukyiaki Western Django)</t>
  </si>
  <si>
    <t>Pokalbiai rimtomis temomis
(Conversations on Serious Topics)</t>
  </si>
  <si>
    <t>Mamos
(Мамы / Mothers)</t>
  </si>
  <si>
    <t>Vaikams viskas gerai
(The Kids Are All Right)</t>
  </si>
  <si>
    <t>Tarnaitė
(The Help)</t>
  </si>
  <si>
    <t>Žmogus, pakeitęs viską
(Moneyball)</t>
  </si>
  <si>
    <t>Barzakh</t>
  </si>
  <si>
    <t>Išbadėjusių žaidynės
(Starving Games)</t>
  </si>
  <si>
    <t>Yves Saint Laurent. Beprotiška meilė
(L'amour fou)</t>
  </si>
  <si>
    <t>Dar vieneri metai
(Another Year)</t>
  </si>
  <si>
    <t>Pusbroliai
(Primos)</t>
  </si>
  <si>
    <t>Varnas
(Raven)</t>
  </si>
  <si>
    <t>Turime popiežių!
(Habemus Papam!)</t>
  </si>
  <si>
    <t>Sutrikęs Maksas
(Max Embarrassing)</t>
  </si>
  <si>
    <t>Mylimieji
(Beloved)</t>
  </si>
  <si>
    <t>Purvas
(Filth)</t>
  </si>
  <si>
    <t>Dykvietė
(The Barrens)</t>
  </si>
  <si>
    <t>Stebuklų laukas
(A Field of Dreams)</t>
  </si>
  <si>
    <t>Operacija: Zodiakas
(Chinese Zodiac)</t>
  </si>
  <si>
    <t>Hannah Arendt</t>
  </si>
  <si>
    <t>Senmergės
(Bachelorette)</t>
  </si>
  <si>
    <t>Nepaleisk manęs
(Never Let Me Go)</t>
  </si>
  <si>
    <t>Meilė, vedybos, šeimyninis gyvenimas
(Love Wedding Marriage)</t>
  </si>
  <si>
    <t>127 valandos
(127 Hours)</t>
  </si>
  <si>
    <t>Dvi motinos
(Two Mothers)</t>
  </si>
  <si>
    <t>Mažylis Nikolia
(Le Petit Nicolas / Little Nicholas)</t>
  </si>
  <si>
    <t>Raudona kaip dangus
(Red Like the Sky / Rosso come el Cielo)</t>
  </si>
  <si>
    <t>Neliečiamieji
(Intouchables / Untouchable)</t>
  </si>
  <si>
    <t>Forum Cinemas /
Cascade Films</t>
  </si>
  <si>
    <t>Atostogos prie jūros
(Skylab)</t>
  </si>
  <si>
    <t>Populiari mergina
(Populaire)</t>
  </si>
  <si>
    <t>Kaip mes žaidėme revoliuciją
(How We Played the Revolution)</t>
  </si>
  <si>
    <t>Havras
(Le Havre)</t>
  </si>
  <si>
    <t>Statyk už mėgstamiausią
(Lay the Favorite)</t>
  </si>
  <si>
    <t>Mažylė
(La Pivellina / The Little One)</t>
  </si>
  <si>
    <t>Išsiskyrimas
(Jodaeiye Nader Az Simin / Separation)</t>
  </si>
  <si>
    <t>Prie jūros
(Alamar)</t>
  </si>
  <si>
    <t xml:space="preserve">Sudie, mano karaliene
(Les Adieaux a La Reine / Farewell to My Queen) </t>
  </si>
  <si>
    <t>Violeta ir Deizi
(Violet &amp; Daisy)</t>
  </si>
  <si>
    <t>Bizantija
(Byzantium)</t>
  </si>
  <si>
    <t>Aš tave irgi myliu
(I Love You Too)</t>
  </si>
  <si>
    <t>Aurum Distribution</t>
  </si>
  <si>
    <t>Eurazijos aborigenas
(Eastern Drift / Indigene d'Eurasie)</t>
  </si>
  <si>
    <t>Kung Fu Triusis 3D
(Kung Fu Rabbit)</t>
  </si>
  <si>
    <t>Lūžęs gyvenimo ratas
(The Broken Circle Breakdown)</t>
  </si>
  <si>
    <t>Spąstai
(Set Up)</t>
  </si>
  <si>
    <t>Mano liūdna meilės istorija
(Blue Valentine)</t>
  </si>
  <si>
    <t>Anapus
(Beyond)</t>
  </si>
  <si>
    <t>Geležinis dangus
(Iron Sky)</t>
  </si>
  <si>
    <t>Sapnuoju, kad einu
(Dreaming the Path)</t>
  </si>
  <si>
    <t>Era Film</t>
  </si>
  <si>
    <t>Alfa ir Omega
(Alpha and Omega)</t>
  </si>
  <si>
    <t>Karališkas romanas
(A Royal Affair)</t>
  </si>
  <si>
    <t>Intymios pamokos 
(The Sessions)</t>
  </si>
  <si>
    <t>Be ryšio
(Wrong)</t>
  </si>
  <si>
    <t>Magiškasis Paryžius 2
(Magic Paris 2)</t>
  </si>
  <si>
    <t>Egzaminas
(Exam)</t>
  </si>
  <si>
    <t>Mes tikime meile
(W.E.)</t>
  </si>
  <si>
    <t>Kambariokė
(Roommate)</t>
  </si>
  <si>
    <t>Čiko ir Rita
(Chico and Rita)</t>
  </si>
  <si>
    <t>Karo gėlės
(The Flowers Of War)</t>
  </si>
  <si>
    <t>Velnių salos karalius
(Kongen av Bastøy / King of Devil's Island)</t>
  </si>
  <si>
    <t>Hasta la vista</t>
  </si>
  <si>
    <t>Gabalėlis dangaus
(A Little Bit of Heaven)</t>
  </si>
  <si>
    <t>Fėja
(Le Fee / The Fairy)</t>
  </si>
  <si>
    <t>Lietuvių trumpo metražo filmai</t>
  </si>
  <si>
    <t>Nesveikai laiminga
(Happy Happy)</t>
  </si>
  <si>
    <t>Vienas gyvenimas
(One Life)</t>
  </si>
  <si>
    <t>Meilė
(L'Amour / Love)</t>
  </si>
  <si>
    <t>Tyla sniege
(Frozen Silence)</t>
  </si>
  <si>
    <t>Koriolanas
(Coriolanus)</t>
  </si>
  <si>
    <t>Šefas
(Comme un chef / The Chef)</t>
  </si>
  <si>
    <t>Knygnešys
(Book Smuggler)</t>
  </si>
  <si>
    <t>Pillow Films</t>
  </si>
  <si>
    <t>Paslaptis jų akyse
(El Secreto de sus ojos / The Secret in Their Eyes)</t>
  </si>
  <si>
    <t>Kivirčas
(Carnage)</t>
  </si>
  <si>
    <t>BigSales</t>
  </si>
  <si>
    <t>Šeima
(A Family)</t>
  </si>
  <si>
    <t>Mergaitė
(Flickan / A Girl)</t>
  </si>
  <si>
    <t>Trispalvis
(Tricolour)</t>
  </si>
  <si>
    <t>VŠĮ Filmuva</t>
  </si>
  <si>
    <t>Ponas Niekas
(Mr. Nobody)</t>
  </si>
  <si>
    <t>Meilė kaip nuodai
(Un poison violent)</t>
  </si>
  <si>
    <t>Ypatingosios pajegos
(Special forces)</t>
  </si>
  <si>
    <t>Apie Dievus ir žmones
(Des hommes et des dieux / Of Gods and Men)</t>
  </si>
  <si>
    <t>Kovotoja
(Fighter)</t>
  </si>
  <si>
    <t>Tvenkinio paslaptys
(La cle des champs)</t>
  </si>
  <si>
    <t>Paslėptas veidas
(Cara Oculta / Hidden Face)</t>
  </si>
  <si>
    <t>ROJUS: Meilė
(PARADISE: Love)</t>
  </si>
  <si>
    <t>Ranka rankon
(Main dans la main / Hand in Hand)</t>
  </si>
  <si>
    <t>Narcizas
(Narcissus)</t>
  </si>
  <si>
    <t>Tėvas
(Father)</t>
  </si>
  <si>
    <t>Lope de Vega: palaidūnas ir gundytojas
(Lope)</t>
  </si>
  <si>
    <t>Angelų dalis
(Angels Share)</t>
  </si>
  <si>
    <t>1410. Žinomas nežinomas Žalgiris</t>
  </si>
  <si>
    <t>Strictly Baltic</t>
  </si>
  <si>
    <t>Igruški
(Toys)</t>
  </si>
  <si>
    <t>Įprotis išsiskirti
(Привычка расставаться)</t>
  </si>
  <si>
    <t>Giedrė</t>
  </si>
  <si>
    <t>Savaitgalis
(Weekend)</t>
  </si>
  <si>
    <t>Amžinas sugrįžimas
(Vechnoe vozvraschenie / Eternal Return)</t>
  </si>
  <si>
    <t>Kambarys Nr. 304
(Room 304)</t>
  </si>
  <si>
    <t>Lietuvio genas</t>
  </si>
  <si>
    <t>Koko ir vaiduokliai
(Koko i duhovi / Koko and the Ghosts)</t>
  </si>
  <si>
    <t>Jauno kino pasakojimai</t>
  </si>
  <si>
    <t>Filmas apie meilę ir grybus
(Now, Forager: A Film About Love and Fungi)</t>
  </si>
  <si>
    <t>Sviestas
(Butter)</t>
  </si>
  <si>
    <t>Pragaro marimbos
(Las Marimbas del infierno)</t>
  </si>
  <si>
    <t>Kukis grįžta
(Kooky / Kuky se vrace)</t>
  </si>
  <si>
    <t>Elitinės prostitutės dienoraštis
(Girlfriend Experience)</t>
  </si>
  <si>
    <t>Porno melodrama</t>
  </si>
  <si>
    <t>Rain Studio</t>
  </si>
  <si>
    <t>Begalinis koridorius
(Endless Corridor)</t>
  </si>
  <si>
    <t>Lorė
(Lore)</t>
  </si>
  <si>
    <t>Svajonių komanda, 1935
(Dream Team 1935)</t>
  </si>
  <si>
    <t>Platforma</t>
  </si>
  <si>
    <t>ROJUS: Viltis
(PARADISE: Hope)</t>
  </si>
  <si>
    <t>Tabu</t>
  </si>
  <si>
    <t>2 indeliai jogurto
(2 Cups of Yogurt)</t>
  </si>
  <si>
    <t>Tiesioji linija
(La ligne droite)</t>
  </si>
  <si>
    <t>Kontroliuojamos ribos
(The Limits of Control)</t>
  </si>
  <si>
    <t>Nuo pasaulio stogo
(33 Minutes with Tibet)</t>
  </si>
  <si>
    <t>Stiklainis uogienės</t>
  </si>
  <si>
    <t>LT studijos</t>
  </si>
  <si>
    <t>Afteris
(After)</t>
  </si>
  <si>
    <t>Elzė ir Fredas
(Else and Fred)</t>
  </si>
  <si>
    <t>Paskalio biblioteka
(Gyöngéd kezelés / Bibliotheque Pascal)</t>
  </si>
  <si>
    <t>Dvyniai žudikai
(Second Apart)</t>
  </si>
  <si>
    <t>Kuoktelėję
(Wacked)</t>
  </si>
  <si>
    <t>Kai Kalėdų senelis nukrito į žemę
(When Santa Fell to Earth)</t>
  </si>
  <si>
    <t>Karsteno ir Gitės kino išdaigos
(Carsten &amp; Gitte‘s Movie Madness)</t>
  </si>
  <si>
    <t>Derlinga žemė
(Fertile Ground)</t>
  </si>
  <si>
    <t>ROJUS: Tikėjimas
(PARADISE: Faith)</t>
  </si>
  <si>
    <t>Klimtas
(Klimt)</t>
  </si>
  <si>
    <t>Amadoras
(Amador)</t>
  </si>
  <si>
    <t>Dzūkijos Jautis
(Dzukija's Bull)</t>
  </si>
  <si>
    <t>Chebriarchatas</t>
  </si>
  <si>
    <t>Artūras ir Maltazaro kerštas
(Arthur et la vengeance de Maltazard / Arthur and the Revenge of Maltazard)</t>
  </si>
  <si>
    <t>Nenuoramos
(Restless)</t>
  </si>
  <si>
    <t>Meninykai</t>
  </si>
  <si>
    <t>Atenbergas
(Attenberg)</t>
  </si>
  <si>
    <t>11 11 11</t>
  </si>
  <si>
    <t>Grobis
(Prowl)</t>
  </si>
  <si>
    <t>Linksmuolis Baris ir Disko kirminai
(Sunshine Barry and the Disco Worms)</t>
  </si>
  <si>
    <t>Syrup
(Sirupas)</t>
  </si>
  <si>
    <t>Kol naktis mus išskirs
(Пока ночь не разлучит / Till Night Do Us Part)</t>
  </si>
  <si>
    <t>Keturi liūtai
(Four Lions)</t>
  </si>
  <si>
    <t>Planetos filmai /
Tallinnfilm</t>
  </si>
  <si>
    <t>Laisvė kurti
(Freedom to Create)</t>
  </si>
  <si>
    <t>Bebras
(The Beaver)</t>
  </si>
  <si>
    <t>Piktybės gėlės
(Flowers of Evil)</t>
  </si>
  <si>
    <t>Knygnešiai
(Book Smugglers)</t>
  </si>
  <si>
    <t>Era Films</t>
  </si>
  <si>
    <t>Upė
(The River)</t>
  </si>
  <si>
    <t>Studija Periferija</t>
  </si>
  <si>
    <t>Peliuko perio nuotykiai 2
(Hairy Tooth Fairy 2)</t>
  </si>
  <si>
    <t>Žudymo sezonas
(Killing Season)</t>
  </si>
  <si>
    <t>Myliu kulką tavo širdyje</t>
  </si>
  <si>
    <t>Balsai
(Babycall)</t>
  </si>
  <si>
    <t>Kruliko kelias anapus
(Crulic - drumul spre dincolo / Crulic - The Path to Beyond)</t>
  </si>
  <si>
    <t>Neregių žemė
(The Land of the Blind / restored)</t>
  </si>
  <si>
    <t>Emos laimė
(Emmas Gluck aka Emmas Bliss)</t>
  </si>
  <si>
    <t>Žmonės ten
(People There)</t>
  </si>
  <si>
    <t>Pingvinė Jona Jona
(Yonayona pengin)</t>
  </si>
  <si>
    <t>Maat</t>
  </si>
  <si>
    <t>Studija 2</t>
  </si>
  <si>
    <t>Trys plėšikai
(Die Drei Rauber)</t>
  </si>
  <si>
    <t>Artūras ir dviejų pasaulių karas
(Arthur et La Guerre des 2 Mondes)</t>
  </si>
  <si>
    <t>Bet kuriuo keliu
(Either Way)</t>
  </si>
  <si>
    <t>Maradona pagal Kusturicą
(Maradona)</t>
  </si>
  <si>
    <t>Largo Vinčas
(Largo Winch)</t>
  </si>
  <si>
    <t>Arnas: riteris tamplierius
(Arn: The Knight Templar)</t>
  </si>
  <si>
    <t>Kelionė į Vakarus. Laimingojo Luko nuotykiai 
(Tous à l'Ouest: Une aventure de Lucky Luke)</t>
  </si>
  <si>
    <t>Toras: Asgardo legendos
(Thor tales of Asgard)</t>
  </si>
  <si>
    <t>Trys paršiukai
(3 Little Pigs)</t>
  </si>
  <si>
    <t xml:space="preserve"> 2022-12-30</t>
  </si>
  <si>
    <t xml:space="preserve"> 2018-04-04</t>
  </si>
  <si>
    <t>Filmas 
(Movie)</t>
  </si>
  <si>
    <t>Pajamos 
(GBO)</t>
  </si>
  <si>
    <t>Žiūrovų sk. 
(ADM)</t>
  </si>
  <si>
    <t>Premjeros data 
(Release date)</t>
  </si>
  <si>
    <t>Platintojas 
(Distributor)</t>
  </si>
  <si>
    <t>#</t>
  </si>
  <si>
    <t>Eil. Nr. (Rank)</t>
  </si>
  <si>
    <t>TOTAL</t>
  </si>
  <si>
    <t>Ūkų studija / Meno avilys</t>
  </si>
  <si>
    <t>Litnek</t>
  </si>
  <si>
    <t>ACME Film / 
Media 8 Entertainment</t>
  </si>
  <si>
    <t>CineMark / 
Fox Searchlight</t>
  </si>
  <si>
    <t>E studija</t>
  </si>
  <si>
    <t>2023 metais Lietuvos kino teatruose rodytų filmų topas
2023 Lithuanian theatrical film TOP</t>
  </si>
  <si>
    <t>Filmo pavadinimas</t>
  </si>
  <si>
    <t>Filmo pavadinimas orginalo kalba</t>
  </si>
  <si>
    <t>Kilmės šalis</t>
  </si>
  <si>
    <t xml:space="preserve">Pajamos 
</t>
  </si>
  <si>
    <t>Kopijų skaičius</t>
  </si>
  <si>
    <t>Įsikūnijimas. Vandens kelias</t>
  </si>
  <si>
    <t>Avatar: The Way of Water</t>
  </si>
  <si>
    <t>US</t>
  </si>
  <si>
    <t>2</t>
  </si>
  <si>
    <t xml:space="preserve">Barbė </t>
  </si>
  <si>
    <t>Barbie</t>
  </si>
  <si>
    <t>US, UK</t>
  </si>
  <si>
    <t>3</t>
  </si>
  <si>
    <t xml:space="preserve">Openheimeris  </t>
  </si>
  <si>
    <t>Oppenheimer</t>
  </si>
  <si>
    <t>4</t>
  </si>
  <si>
    <t xml:space="preserve">Batuotas katinas Pūkis: paskutinis noras  </t>
  </si>
  <si>
    <t>Puss in Boots: The Last Wish</t>
  </si>
  <si>
    <t>US, JP</t>
  </si>
  <si>
    <t>5</t>
  </si>
  <si>
    <t>ReEmigrantai</t>
  </si>
  <si>
    <t>LT</t>
  </si>
  <si>
    <t>6</t>
  </si>
  <si>
    <t xml:space="preserve">Broliai Super Mario. Filmas </t>
  </si>
  <si>
    <t>Super Mario Bros.</t>
  </si>
  <si>
    <t>JP, US</t>
  </si>
  <si>
    <t>7</t>
  </si>
  <si>
    <t xml:space="preserve">Stichijos </t>
  </si>
  <si>
    <t>Elemental</t>
  </si>
  <si>
    <t>8</t>
  </si>
  <si>
    <t>Troliai 3</t>
  </si>
  <si>
    <t>Trolls Band Together</t>
  </si>
  <si>
    <t>9</t>
  </si>
  <si>
    <t>Napoleonas</t>
  </si>
  <si>
    <t>Napoleon</t>
  </si>
  <si>
    <t>10</t>
  </si>
  <si>
    <t>Penkios naktys pas Fredį</t>
  </si>
  <si>
    <t>Five Nights at Freddy's</t>
  </si>
  <si>
    <t>11</t>
  </si>
  <si>
    <t>Milijonieriaus palikimas</t>
  </si>
  <si>
    <t>12</t>
  </si>
  <si>
    <t xml:space="preserve">Greiti ir įsiutę 10 </t>
  </si>
  <si>
    <t>Fast &amp; Furious 10</t>
  </si>
  <si>
    <t>13</t>
  </si>
  <si>
    <t xml:space="preserve">Vonka </t>
  </si>
  <si>
    <t xml:space="preserve"> Wonka</t>
  </si>
  <si>
    <t>14</t>
  </si>
  <si>
    <t>Žmogus-voras: Aplink multivisatą</t>
  </si>
  <si>
    <t>Spiderman Across the Spiderverse</t>
  </si>
  <si>
    <t>15</t>
  </si>
  <si>
    <t xml:space="preserve">Mumijos </t>
  </si>
  <si>
    <t>Mummies</t>
  </si>
  <si>
    <t>ES</t>
  </si>
  <si>
    <t>16</t>
  </si>
  <si>
    <t xml:space="preserve">Bado žaidynės: Sakmė apie strazdą ir gyvatę </t>
  </si>
  <si>
    <t>Hunger Games: The Ballad of Songbirds and Snakes</t>
  </si>
  <si>
    <t>17</t>
  </si>
  <si>
    <t xml:space="preserve">Džonas Vikas 4  </t>
  </si>
  <si>
    <t>John Wick Chapter Four</t>
  </si>
  <si>
    <t>18</t>
  </si>
  <si>
    <t xml:space="preserve">Šunyčiai patruliai 2. Galingas filmas </t>
  </si>
  <si>
    <t xml:space="preserve"> PAW Patrol: The Mighty Movie</t>
  </si>
  <si>
    <t>US, CA</t>
  </si>
  <si>
    <t xml:space="preserve"> 2023-10-27</t>
  </si>
  <si>
    <t>19</t>
  </si>
  <si>
    <t xml:space="preserve">Galaktikos sergėtojai. III dalis </t>
  </si>
  <si>
    <t>Guardians of the Galaxy Vol. 3</t>
  </si>
  <si>
    <t>20</t>
  </si>
  <si>
    <t>Poetas</t>
  </si>
  <si>
    <t>21</t>
  </si>
  <si>
    <t>Vyrų svajonės</t>
  </si>
  <si>
    <t>22</t>
  </si>
  <si>
    <t>Kakė Makė: mano filmas</t>
  </si>
  <si>
    <t>Nj world</t>
  </si>
  <si>
    <t>23</t>
  </si>
  <si>
    <t>Paradas</t>
  </si>
  <si>
    <t>Po mokyklos</t>
  </si>
  <si>
    <t>24</t>
  </si>
  <si>
    <t>Aš gyvas</t>
  </si>
  <si>
    <t>25</t>
  </si>
  <si>
    <t>Gran Turismo</t>
  </si>
  <si>
    <t>26</t>
  </si>
  <si>
    <t>Gėlių mėnulio žudikai</t>
  </si>
  <si>
    <t xml:space="preserve"> Killers of the Flower Moon</t>
  </si>
  <si>
    <t>27</t>
  </si>
  <si>
    <t xml:space="preserve">Didžioji ančių kelionė  </t>
  </si>
  <si>
    <t>Migration</t>
  </si>
  <si>
    <t>US, FR</t>
  </si>
  <si>
    <t>28</t>
  </si>
  <si>
    <t xml:space="preserve">Vienuolė 2 </t>
  </si>
  <si>
    <t>The Nun II</t>
  </si>
  <si>
    <t>29</t>
  </si>
  <si>
    <t xml:space="preserve">Noras  </t>
  </si>
  <si>
    <t>Wish</t>
  </si>
  <si>
    <t>30</t>
  </si>
  <si>
    <t xml:space="preserve">Tūnąs tamsoje: Raudonos durys </t>
  </si>
  <si>
    <t>Insidious: The Red Door</t>
  </si>
  <si>
    <t>CA</t>
  </si>
  <si>
    <t>31</t>
  </si>
  <si>
    <t>Mavka Forest Song</t>
  </si>
  <si>
    <t>UA, US</t>
  </si>
  <si>
    <t>32</t>
  </si>
  <si>
    <t>Tu man nieko neprimeni</t>
  </si>
  <si>
    <t>LT, ES, SE</t>
  </si>
  <si>
    <t>33</t>
  </si>
  <si>
    <t>Šeima</t>
  </si>
  <si>
    <t>All screens</t>
  </si>
  <si>
    <t>34</t>
  </si>
  <si>
    <t>Neįmanoma misija: Mirtinas atpildas. Pirma dalis</t>
  </si>
  <si>
    <t>Mission: Impossible - Dead Reckoning Part One</t>
  </si>
  <si>
    <t>35</t>
  </si>
  <si>
    <t>Megalodonas 2: bedugnė</t>
  </si>
  <si>
    <t>Meg 2: The Trench</t>
  </si>
  <si>
    <t>US, CN</t>
  </si>
  <si>
    <t>36</t>
  </si>
  <si>
    <t xml:space="preserve">Transformeriai. Žvėrių atgimimas </t>
  </si>
  <si>
    <t>Transformers: Rise of the Beasts</t>
  </si>
  <si>
    <t>37</t>
  </si>
  <si>
    <t xml:space="preserve">Stebuklingoji boružėlė ir juodasis katinas </t>
  </si>
  <si>
    <t>Ladybug &amp; Cat Noir: The Awakening</t>
  </si>
  <si>
    <t>FR</t>
  </si>
  <si>
    <t>38</t>
  </si>
  <si>
    <t xml:space="preserve">Magiškasis Maikas: Paskutinis šokis </t>
  </si>
  <si>
    <t>Magic Mike's Last Dance</t>
  </si>
  <si>
    <t>39</t>
  </si>
  <si>
    <t xml:space="preserve">Miauricijus Puikusis </t>
  </si>
  <si>
    <t>Amazing Maurice</t>
  </si>
  <si>
    <t>UK, DE, US</t>
  </si>
  <si>
    <t>Adastra Cinema</t>
  </si>
  <si>
    <t>40</t>
  </si>
  <si>
    <t xml:space="preserve">Skruzdėliukas ir Vapsva. Kvantomanija </t>
  </si>
  <si>
    <t>Ant-Man and the Wasp: Quantumania</t>
  </si>
  <si>
    <t>41</t>
  </si>
  <si>
    <t xml:space="preserve">Popiežiaus egzorcistas </t>
  </si>
  <si>
    <t>Pope's Exorcist</t>
  </si>
  <si>
    <t>42</t>
  </si>
  <si>
    <t xml:space="preserve">Pjūklas X </t>
  </si>
  <si>
    <t>Saw X</t>
  </si>
  <si>
    <t>US, CA, MX</t>
  </si>
  <si>
    <t>43</t>
  </si>
  <si>
    <t xml:space="preserve">Kūrėjas  </t>
  </si>
  <si>
    <t>The Creator</t>
  </si>
  <si>
    <t>44</t>
  </si>
  <si>
    <t xml:space="preserve">Egzorcistas: tikintysis </t>
  </si>
  <si>
    <t>Exorcist: The Believer</t>
  </si>
  <si>
    <t>45</t>
  </si>
  <si>
    <t xml:space="preserve">Banginis  </t>
  </si>
  <si>
    <t>The Whale</t>
  </si>
  <si>
    <t>46</t>
  </si>
  <si>
    <t xml:space="preserve">Rose Namajunas: Aš esu čempionė  </t>
  </si>
  <si>
    <t>Thug Rose</t>
  </si>
  <si>
    <t>47</t>
  </si>
  <si>
    <t xml:space="preserve">Akvamenas 2: Prarasta karalystė  </t>
  </si>
  <si>
    <t>Aquaman and The Lost Kingdom</t>
  </si>
  <si>
    <t>48</t>
  </si>
  <si>
    <t xml:space="preserve">Greiti ir pūkuoti </t>
  </si>
  <si>
    <t>Rally Road Racers</t>
  </si>
  <si>
    <t>UK</t>
  </si>
  <si>
    <t>49</t>
  </si>
  <si>
    <t xml:space="preserve">Nieko asmeniško </t>
  </si>
  <si>
    <t xml:space="preserve"> No Hard Feelings</t>
  </si>
  <si>
    <t>50</t>
  </si>
  <si>
    <t xml:space="preserve">Klyksmas 6  </t>
  </si>
  <si>
    <t>Scream 6</t>
  </si>
  <si>
    <t xml:space="preserve">Dukine Film Distribution / Paramount Pictures </t>
  </si>
  <si>
    <t>51</t>
  </si>
  <si>
    <t xml:space="preserve">Indiana Džounsas ir lemties artefaktas </t>
  </si>
  <si>
    <t>Indiana Jones and the Dial of Destiny</t>
  </si>
  <si>
    <t>52</t>
  </si>
  <si>
    <t>Operacija Fortūna: Apgaulės menas</t>
  </si>
  <si>
    <t>Operation Fortune: Ruse de Guer</t>
  </si>
  <si>
    <t>US, CH, UK, TR</t>
  </si>
  <si>
    <t>53</t>
  </si>
  <si>
    <t xml:space="preserve">Babilonas </t>
  </si>
  <si>
    <t>Babylon</t>
  </si>
  <si>
    <t>54</t>
  </si>
  <si>
    <t xml:space="preserve">Jūrų pabaisa. Rubė Gilman </t>
  </si>
  <si>
    <t>Ruby Gillman, Teenage Kraken</t>
  </si>
  <si>
    <t>55</t>
  </si>
  <si>
    <t xml:space="preserve">Undinėlė  </t>
  </si>
  <si>
    <t xml:space="preserve"> Little Mermaid</t>
  </si>
  <si>
    <t>56</t>
  </si>
  <si>
    <t xml:space="preserve">Kapitonė Marvel 2 </t>
  </si>
  <si>
    <t>The Marvels</t>
  </si>
  <si>
    <t>57</t>
  </si>
  <si>
    <t>After. Amžinai (After Everything)</t>
  </si>
  <si>
    <t>58</t>
  </si>
  <si>
    <t>Krydas III: Legenda tęsiasi</t>
  </si>
  <si>
    <t>Creed 3</t>
  </si>
  <si>
    <t>59</t>
  </si>
  <si>
    <t>Aš noriu šokti. Whitney Houston filmas</t>
  </si>
  <si>
    <t>I wanna dance with somebody</t>
  </si>
  <si>
    <t>60</t>
  </si>
  <si>
    <t>Laikinai Jūsų</t>
  </si>
  <si>
    <t>61</t>
  </si>
  <si>
    <t>Gyveno kartą Oto</t>
  </si>
  <si>
    <t>Man Called Otto</t>
  </si>
  <si>
    <t>62</t>
  </si>
  <si>
    <t xml:space="preserve">Baubas </t>
  </si>
  <si>
    <t>The Boogeyman</t>
  </si>
  <si>
    <t>63</t>
  </si>
  <si>
    <t xml:space="preserve">Vėžliukai nindzės: mutantų siautėjimas </t>
  </si>
  <si>
    <t>Teenage Mutant Ninja Turtles: Mutant Mayhem</t>
  </si>
  <si>
    <t>64</t>
  </si>
  <si>
    <t xml:space="preserve">Venecijos šmėklos </t>
  </si>
  <si>
    <t xml:space="preserve"> A Haunting in Venice</t>
  </si>
  <si>
    <t>65</t>
  </si>
  <si>
    <t>Piktieji numirėliai prisikelia</t>
  </si>
  <si>
    <t>Evil Dead Rise</t>
  </si>
  <si>
    <t>NZ, US, IE</t>
  </si>
  <si>
    <t>Acme Film / WB</t>
  </si>
  <si>
    <t>66</t>
  </si>
  <si>
    <t>Detektyvas Sanis</t>
  </si>
  <si>
    <t>Inspector Sun and the curse of the black widow</t>
  </si>
  <si>
    <t>67</t>
  </si>
  <si>
    <t>Sprogstančios vestuvės</t>
  </si>
  <si>
    <t>Shotgun Wedding</t>
  </si>
  <si>
    <t>68</t>
  </si>
  <si>
    <t xml:space="preserve">Ekvalaizeris 3: Paskutinė kova </t>
  </si>
  <si>
    <t>Equalizer 3</t>
  </si>
  <si>
    <t>69</t>
  </si>
  <si>
    <t>M3gan</t>
  </si>
  <si>
    <t>70</t>
  </si>
  <si>
    <t xml:space="preserve">Paslaptinga požemių karalystė </t>
  </si>
  <si>
    <t>The Secret Kingdom</t>
  </si>
  <si>
    <t>AU</t>
  </si>
  <si>
    <t>71</t>
  </si>
  <si>
    <t xml:space="preserve">Kiškių mokykla. Misija „Kiaušiniai“  </t>
  </si>
  <si>
    <t>Rabbit Academy. Mission Eggpossible</t>
  </si>
  <si>
    <t>DE</t>
  </si>
  <si>
    <t>72</t>
  </si>
  <si>
    <t xml:space="preserve">Požemiai ir drakonai. Garbė tarp vagių </t>
  </si>
  <si>
    <t>Dungeons &amp; Dragons: Honor Among Thieves</t>
  </si>
  <si>
    <t>73</t>
  </si>
  <si>
    <t xml:space="preserve">Kalbėk su manimi </t>
  </si>
  <si>
    <t>Talk to Me</t>
  </si>
  <si>
    <t>74</t>
  </si>
  <si>
    <t>Asteriksas ir Obeliksas: Drakonų imperija</t>
  </si>
  <si>
    <t>Asterix and Obelix: The Middle Kingdom</t>
  </si>
  <si>
    <t>75</t>
  </si>
  <si>
    <t>Blyksnis</t>
  </si>
  <si>
    <t>Flash</t>
  </si>
  <si>
    <t>76</t>
  </si>
  <si>
    <t>Tu mano deimantas</t>
  </si>
  <si>
    <t>Maobori production</t>
  </si>
  <si>
    <t>77</t>
  </si>
  <si>
    <t xml:space="preserve">Asteroidų miestas </t>
  </si>
  <si>
    <t>Asteroid City</t>
  </si>
  <si>
    <t>78</t>
  </si>
  <si>
    <t>AIR</t>
  </si>
  <si>
    <t>79</t>
  </si>
  <si>
    <t>Mafia Mamma</t>
  </si>
  <si>
    <t>IT, UK</t>
  </si>
  <si>
    <t>80</t>
  </si>
  <si>
    <t>Pelkių karaliaus dukra</t>
  </si>
  <si>
    <t>Marsh King's Daughter</t>
  </si>
  <si>
    <t>81</t>
  </si>
  <si>
    <t>Ričis didysis 2</t>
  </si>
  <si>
    <t>Richard the Stork and the Mystery of the Great Jewel</t>
  </si>
  <si>
    <t>DE, BE, NO</t>
  </si>
  <si>
    <t>82</t>
  </si>
  <si>
    <t>Gurmaniška aistra</t>
  </si>
  <si>
    <t>Pot au Feu de Dodin Bouffant</t>
  </si>
  <si>
    <t>83</t>
  </si>
  <si>
    <t>Pradingusi</t>
  </si>
  <si>
    <t>Missing</t>
  </si>
  <si>
    <t>84</t>
  </si>
  <si>
    <t xml:space="preserve">Tvirtas užnugaris </t>
  </si>
  <si>
    <t>The Covenant</t>
  </si>
  <si>
    <t>UK, ES</t>
  </si>
  <si>
    <t>85</t>
  </si>
  <si>
    <t xml:space="preserve">Aštuoni kalnai </t>
  </si>
  <si>
    <t>The Eight Mountains</t>
  </si>
  <si>
    <t xml:space="preserve">IT, BE, FR </t>
  </si>
  <si>
    <t>86</t>
  </si>
  <si>
    <t>Pranašystė Lietuvai</t>
  </si>
  <si>
    <t xml:space="preserve">Maobori production </t>
  </si>
  <si>
    <t>87</t>
  </si>
  <si>
    <t>Shazam! Dievų įniršis</t>
  </si>
  <si>
    <t>Shazam! Fury of the Gods</t>
  </si>
  <si>
    <t>88</t>
  </si>
  <si>
    <t xml:space="preserve">Petsi Iš Argo  </t>
  </si>
  <si>
    <t>Argonuts</t>
  </si>
  <si>
    <t>89</t>
  </si>
  <si>
    <t xml:space="preserve">Maskaradas  </t>
  </si>
  <si>
    <t>Mascarade</t>
  </si>
  <si>
    <t>90</t>
  </si>
  <si>
    <t xml:space="preserve">Nesunaikinami 4 </t>
  </si>
  <si>
    <t xml:space="preserve"> Expend4bles</t>
  </si>
  <si>
    <t>91</t>
  </si>
  <si>
    <t xml:space="preserve">Praėję gyvenimai </t>
  </si>
  <si>
    <t>Past lives</t>
  </si>
  <si>
    <t>US, KR</t>
  </si>
  <si>
    <t>92</t>
  </si>
  <si>
    <t>Avarinis nusileidimas</t>
  </si>
  <si>
    <t>Plane</t>
  </si>
  <si>
    <t>93</t>
  </si>
  <si>
    <t xml:space="preserve">Laisvės garsas  </t>
  </si>
  <si>
    <t>Sound of Freedom</t>
  </si>
  <si>
    <t>US, MX</t>
  </si>
  <si>
    <t>94</t>
  </si>
  <si>
    <t>Džiunglių būrys 2</t>
  </si>
  <si>
    <t>Jungle Bunch 2 (Les as de la Jungle 2)</t>
  </si>
  <si>
    <t>95</t>
  </si>
  <si>
    <t xml:space="preserve">Lesė. Naujas nuotykis  </t>
  </si>
  <si>
    <t>Lassie – Ein neues Abenteuer</t>
  </si>
  <si>
    <t>96</t>
  </si>
  <si>
    <t xml:space="preserve">Broliai lokiai: atgal į žemę </t>
  </si>
  <si>
    <t>Boonie Bears: Back to Earth</t>
  </si>
  <si>
    <t>97</t>
  </si>
  <si>
    <t xml:space="preserve">Mėlynas vabalas </t>
  </si>
  <si>
    <t>Blue Beetle</t>
  </si>
  <si>
    <t>98</t>
  </si>
  <si>
    <t xml:space="preserve">Kokaino lokys  </t>
  </si>
  <si>
    <t>Cocaine Bear</t>
  </si>
  <si>
    <t>99</t>
  </si>
  <si>
    <t>Makliai (Die Mucklas...und wie sie zu Pettersson und Findus kamen)</t>
  </si>
  <si>
    <t>100</t>
  </si>
  <si>
    <t>Suzume</t>
  </si>
  <si>
    <t>JP</t>
  </si>
  <si>
    <t>101</t>
  </si>
  <si>
    <t xml:space="preserve">Salos vaiduokliai  </t>
  </si>
  <si>
    <t>The Banshees of Inisherin</t>
  </si>
  <si>
    <t>US, UK,IE</t>
  </si>
  <si>
    <t>102</t>
  </si>
  <si>
    <t xml:space="preserve">Voratinklis </t>
  </si>
  <si>
    <t>Cobweb</t>
  </si>
  <si>
    <t>103</t>
  </si>
  <si>
    <t xml:space="preserve">Kentervilio pilies vaiduoklis  </t>
  </si>
  <si>
    <t>The Canterville Ghost</t>
  </si>
  <si>
    <t>104</t>
  </si>
  <si>
    <t xml:space="preserve">Padėkos diena </t>
  </si>
  <si>
    <t>Thanksgiving</t>
  </si>
  <si>
    <t>105</t>
  </si>
  <si>
    <t xml:space="preserve">Aš ir Jis. Tikra katastrofa  </t>
  </si>
  <si>
    <t>Beautiful disaster</t>
  </si>
  <si>
    <t>106</t>
  </si>
  <si>
    <t xml:space="preserve">65: Išnykimo riba </t>
  </si>
  <si>
    <t>107</t>
  </si>
  <si>
    <t>Tiesiog sėkmė</t>
  </si>
  <si>
    <t>Coup de chance</t>
  </si>
  <si>
    <t>108</t>
  </si>
  <si>
    <t xml:space="preserve">Svajoklis Budis 3  </t>
  </si>
  <si>
    <t>Rock Dog 3</t>
  </si>
  <si>
    <t>109</t>
  </si>
  <si>
    <t>Bilietas</t>
  </si>
  <si>
    <t>110</t>
  </si>
  <si>
    <t>Ar vesi mane?</t>
  </si>
  <si>
    <t>Maybe I Do</t>
  </si>
  <si>
    <t>111</t>
  </si>
  <si>
    <t xml:space="preserve">Kvaili pinigai  </t>
  </si>
  <si>
    <t>Dumb Money</t>
  </si>
  <si>
    <t>112</t>
  </si>
  <si>
    <t xml:space="preserve">Kalėdos Batsiuvių gatvėje </t>
  </si>
  <si>
    <t>Christmas on Cobbler Street</t>
  </si>
  <si>
    <t>NO</t>
  </si>
  <si>
    <t>113</t>
  </si>
  <si>
    <t>Fabelmanai</t>
  </si>
  <si>
    <t>The Fabelmans</t>
  </si>
  <si>
    <t>114</t>
  </si>
  <si>
    <t xml:space="preserve">Begalybė </t>
  </si>
  <si>
    <t>L’immensita</t>
  </si>
  <si>
    <t>IT, FR</t>
  </si>
  <si>
    <t>115</t>
  </si>
  <si>
    <t xml:space="preserve">Dvaras, kuriame vaidenasi  </t>
  </si>
  <si>
    <t>Haunted Mansion</t>
  </si>
  <si>
    <t>116</t>
  </si>
  <si>
    <t xml:space="preserve">Trys vagišiai ir liūtas  </t>
  </si>
  <si>
    <t>When the Robbers Came to Cardamom Town</t>
  </si>
  <si>
    <t>117</t>
  </si>
  <si>
    <t xml:space="preserve">Gražuolė ir Sebastianas. Naujoji karta </t>
  </si>
  <si>
    <t>Belle &amp; Sebastien – Next Generation</t>
  </si>
  <si>
    <t>118</t>
  </si>
  <si>
    <t>Broliai lokiai: Dingęs lobis (Boonie Bears: Guardian Code)</t>
  </si>
  <si>
    <t>CN</t>
  </si>
  <si>
    <t>119</t>
  </si>
  <si>
    <t>Čiulbanti siela</t>
  </si>
  <si>
    <t>Taip toliau</t>
  </si>
  <si>
    <t>120</t>
  </si>
  <si>
    <t>Man viskas gerai</t>
  </si>
  <si>
    <t>121</t>
  </si>
  <si>
    <t xml:space="preserve">Sapnų scenarijus </t>
  </si>
  <si>
    <t>Dream Scenario</t>
  </si>
  <si>
    <t>122</t>
  </si>
  <si>
    <t>Per arti</t>
  </si>
  <si>
    <t>123</t>
  </si>
  <si>
    <t xml:space="preserve">Atpildas </t>
  </si>
  <si>
    <t>Retribution</t>
  </si>
  <si>
    <t>US, FR, ES, DE</t>
  </si>
  <si>
    <t>124</t>
  </si>
  <si>
    <t xml:space="preserve">Paskutinė Demetros kelionė </t>
  </si>
  <si>
    <t>Last Voyage of Demeter</t>
  </si>
  <si>
    <t>125</t>
  </si>
  <si>
    <t>Žana Diu Bari. Karaliaus favoritė (Jeanne Du Barry)</t>
  </si>
  <si>
    <t>126</t>
  </si>
  <si>
    <t xml:space="preserve">Titanikas: 25 metai </t>
  </si>
  <si>
    <t>Titanic (25th Anniversary)</t>
  </si>
  <si>
    <t>127</t>
  </si>
  <si>
    <t>Hipnotikai</t>
  </si>
  <si>
    <t>Hypnotic</t>
  </si>
  <si>
    <t>128</t>
  </si>
  <si>
    <t>9-as žingsnis</t>
  </si>
  <si>
    <t>129</t>
  </si>
  <si>
    <t xml:space="preserve">Bloga nuo savęs  </t>
  </si>
  <si>
    <t>Syk Pike</t>
  </si>
  <si>
    <t>NO, SE</t>
  </si>
  <si>
    <t>130</t>
  </si>
  <si>
    <t xml:space="preserve">Įšventinimas </t>
  </si>
  <si>
    <t>Consecration</t>
  </si>
  <si>
    <t>131</t>
  </si>
  <si>
    <t>Pamilti dar kartą</t>
  </si>
  <si>
    <t>Love Again</t>
  </si>
  <si>
    <t>132</t>
  </si>
  <si>
    <t>Bučiuoju, Juozas</t>
  </si>
  <si>
    <t>133</t>
  </si>
  <si>
    <t>Pirties seserys</t>
  </si>
  <si>
    <t>Savvusanna sõsarad</t>
  </si>
  <si>
    <t>EE, IS, FR</t>
  </si>
  <si>
    <t>134</t>
  </si>
  <si>
    <t>Mielas Deividai</t>
  </si>
  <si>
    <t>Dear David</t>
  </si>
  <si>
    <t>135</t>
  </si>
  <si>
    <t>Puikios dienos</t>
  </si>
  <si>
    <t>Perfect days</t>
  </si>
  <si>
    <t>JP, DE</t>
  </si>
  <si>
    <t>136</t>
  </si>
  <si>
    <t xml:space="preserve">Laisvai samdomas  </t>
  </si>
  <si>
    <t>Freelance</t>
  </si>
  <si>
    <t>137</t>
  </si>
  <si>
    <t>Mano pakvaišęs senis</t>
  </si>
  <si>
    <t>About My Father</t>
  </si>
  <si>
    <t>138</t>
  </si>
  <si>
    <t xml:space="preserve">Beldimas į trobelę  </t>
  </si>
  <si>
    <t>Knock at The Cabin</t>
  </si>
  <si>
    <t>139</t>
  </si>
  <si>
    <t>Kuo čia dėta meilė?</t>
  </si>
  <si>
    <t>Whats Love Got To Do With It</t>
  </si>
  <si>
    <t>140</t>
  </si>
  <si>
    <t xml:space="preserve">Pabaisiukė  </t>
  </si>
  <si>
    <t>Scarygirl</t>
  </si>
  <si>
    <t>141</t>
  </si>
  <si>
    <t>Tar</t>
  </si>
  <si>
    <t>Tár</t>
  </si>
  <si>
    <t>142</t>
  </si>
  <si>
    <t>Piktųjų karta</t>
  </si>
  <si>
    <t>143</t>
  </si>
  <si>
    <t>Sacharos princai</t>
  </si>
  <si>
    <t>Princes of the Desert</t>
  </si>
  <si>
    <t>144</t>
  </si>
  <si>
    <t xml:space="preserve">Pavojinga jūra  </t>
  </si>
  <si>
    <t>Dangerous Water</t>
  </si>
  <si>
    <t>145</t>
  </si>
  <si>
    <t xml:space="preserve">Nukritę lapai </t>
  </si>
  <si>
    <t>Kuolleet lehdet</t>
  </si>
  <si>
    <t>FI</t>
  </si>
  <si>
    <t>146</t>
  </si>
  <si>
    <t>Parko stebuklai (The Inseparables)</t>
  </si>
  <si>
    <t>ES, FR, BE</t>
  </si>
  <si>
    <t>147</t>
  </si>
  <si>
    <t>148</t>
  </si>
  <si>
    <t>Erikas Akmenširdis</t>
  </si>
  <si>
    <t>Erik Kivisüda</t>
  </si>
  <si>
    <t>EE, LV, LT, LU, FI, UA</t>
  </si>
  <si>
    <t>149</t>
  </si>
  <si>
    <t xml:space="preserve">Abizu prakeiksmas </t>
  </si>
  <si>
    <t>The Offering</t>
  </si>
  <si>
    <t>150</t>
  </si>
  <si>
    <t>Meniu</t>
  </si>
  <si>
    <t>Menu</t>
  </si>
  <si>
    <t>151</t>
  </si>
  <si>
    <t>Viskas iškart ir visur</t>
  </si>
  <si>
    <t>Everything everywhere all at once</t>
  </si>
  <si>
    <t>152</t>
  </si>
  <si>
    <t xml:space="preserve">Katytė ir aš  </t>
  </si>
  <si>
    <t>Cat's Life</t>
  </si>
  <si>
    <t>FR, CH</t>
  </si>
  <si>
    <t>153</t>
  </si>
  <si>
    <t>Kartu iš meilės šunims</t>
  </si>
  <si>
    <t>Puppy love</t>
  </si>
  <si>
    <t xml:space="preserve"> 2023-08-25</t>
  </si>
  <si>
    <t>154</t>
  </si>
  <si>
    <t>700 Vilniaus metų. Kelionė laiku su prof. Alfredu Bumblausku</t>
  </si>
  <si>
    <t>155</t>
  </si>
  <si>
    <t>Apverstas bokštas</t>
  </si>
  <si>
    <t>Tagurpidi torn</t>
  </si>
  <si>
    <t>LV, EE</t>
  </si>
  <si>
    <t>156</t>
  </si>
  <si>
    <t xml:space="preserve">Renfildas </t>
  </si>
  <si>
    <t>Renfield</t>
  </si>
  <si>
    <t>157</t>
  </si>
  <si>
    <t xml:space="preserve">Paskutinis šokis </t>
  </si>
  <si>
    <t>Last Dance</t>
  </si>
  <si>
    <t>BE, CH</t>
  </si>
  <si>
    <t>158</t>
  </si>
  <si>
    <t>Auksasnapis</t>
  </si>
  <si>
    <t>Goldbeak</t>
  </si>
  <si>
    <t>Baltic Content Media</t>
  </si>
  <si>
    <t>159</t>
  </si>
  <si>
    <t xml:space="preserve">Geras tripas </t>
  </si>
  <si>
    <t>Joy Ride</t>
  </si>
  <si>
    <t>160</t>
  </si>
  <si>
    <t>Sūnus</t>
  </si>
  <si>
    <t>Son</t>
  </si>
  <si>
    <t>UK, FR</t>
  </si>
  <si>
    <t>161</t>
  </si>
  <si>
    <t>Po saulės</t>
  </si>
  <si>
    <t>After sun</t>
  </si>
  <si>
    <t>162</t>
  </si>
  <si>
    <t xml:space="preserve">Visos Bo baimės </t>
  </si>
  <si>
    <t>Beau is afraid</t>
  </si>
  <si>
    <t>163</t>
  </si>
  <si>
    <t xml:space="preserve">Šėtono garbintojai  </t>
  </si>
  <si>
    <t>Lord of Misrule</t>
  </si>
  <si>
    <t>164</t>
  </si>
  <si>
    <t>Mėgintuvėlių karta</t>
  </si>
  <si>
    <t>Pod Generation</t>
  </si>
  <si>
    <t>165</t>
  </si>
  <si>
    <t>Net ir pelės keliauja į dangų</t>
  </si>
  <si>
    <t>I mysi patrí do nebe</t>
  </si>
  <si>
    <t>CZ, FR, PL, SK</t>
  </si>
  <si>
    <t>166</t>
  </si>
  <si>
    <t xml:space="preserve">Metas išeiti </t>
  </si>
  <si>
    <t>Decision to Leave</t>
  </si>
  <si>
    <t>KR</t>
  </si>
  <si>
    <t>167</t>
  </si>
  <si>
    <t xml:space="preserve">Praeities šmėklos  </t>
  </si>
  <si>
    <t xml:space="preserve">The Refuge </t>
  </si>
  <si>
    <t>168</t>
  </si>
  <si>
    <t xml:space="preserve">Vakar </t>
  </si>
  <si>
    <t>Yesterday</t>
  </si>
  <si>
    <t>169</t>
  </si>
  <si>
    <t xml:space="preserve">Šventovė  </t>
  </si>
  <si>
    <t>Sanctuary</t>
  </si>
  <si>
    <t>170</t>
  </si>
  <si>
    <t xml:space="preserve">Gilyn </t>
  </si>
  <si>
    <t>The Dive</t>
  </si>
  <si>
    <t>171</t>
  </si>
  <si>
    <t>Keistas pasaulis</t>
  </si>
  <si>
    <t>Strange World</t>
  </si>
  <si>
    <t>172</t>
  </si>
  <si>
    <t xml:space="preserve">Laukinė širdis  </t>
  </si>
  <si>
    <t xml:space="preserve"> Ponyherz</t>
  </si>
  <si>
    <t>173</t>
  </si>
  <si>
    <t xml:space="preserve">Kairo sąmokslas  </t>
  </si>
  <si>
    <t>Boy from Heaven</t>
  </si>
  <si>
    <t>SE, FI, DK, MA, FR</t>
  </si>
  <si>
    <t>174</t>
  </si>
  <si>
    <t>Dalilendas</t>
  </si>
  <si>
    <t>Daliland</t>
  </si>
  <si>
    <t>US, UK, FR</t>
  </si>
  <si>
    <t>175</t>
  </si>
  <si>
    <t xml:space="preserve">Jis gyvena viduje  </t>
  </si>
  <si>
    <t xml:space="preserve"> It Lives Inside</t>
  </si>
  <si>
    <t>176</t>
  </si>
  <si>
    <t>Kapitonas. Pauliaus Jankūno istorija</t>
  </si>
  <si>
    <t>Sporto zona Media Group</t>
  </si>
  <si>
    <t>177</t>
  </si>
  <si>
    <t>Kandaharas (Kandahar)</t>
  </si>
  <si>
    <t>178</t>
  </si>
  <si>
    <t>BlackBerry</t>
  </si>
  <si>
    <t>179</t>
  </si>
  <si>
    <t xml:space="preserve">Kas nužudė Megę? </t>
  </si>
  <si>
    <t>Maggie Moore(s)</t>
  </si>
  <si>
    <t>180</t>
  </si>
  <si>
    <t>Liūdesio trikampis</t>
  </si>
  <si>
    <t>The Triangle of Sadness</t>
  </si>
  <si>
    <t>SE, FR, UK, DE, GR</t>
  </si>
  <si>
    <t>181</t>
  </si>
  <si>
    <t>Filip</t>
  </si>
  <si>
    <t>PL</t>
  </si>
  <si>
    <t>182</t>
  </si>
  <si>
    <t>Kovotoja</t>
  </si>
  <si>
    <t>Woman King</t>
  </si>
  <si>
    <t>183</t>
  </si>
  <si>
    <t xml:space="preserve">Tyli naktis   </t>
  </si>
  <si>
    <t>Silent Night</t>
  </si>
  <si>
    <t>184</t>
  </si>
  <si>
    <t>Sugrįžimas į Seulą</t>
  </si>
  <si>
    <t>Retour à Séoul</t>
  </si>
  <si>
    <t>185</t>
  </si>
  <si>
    <t xml:space="preserve">Trys muškietininkai: D'artanjanas </t>
  </si>
  <si>
    <t>Three Musketeers: D'Artagnan)</t>
  </si>
  <si>
    <t>186</t>
  </si>
  <si>
    <t xml:space="preserve">Du bilietai į Graikiją </t>
  </si>
  <si>
    <t>Les Cyclades</t>
  </si>
  <si>
    <t>187</t>
  </si>
  <si>
    <t xml:space="preserve">Mizantropas  </t>
  </si>
  <si>
    <t>To Catch a Killer</t>
  </si>
  <si>
    <t>188</t>
  </si>
  <si>
    <t>Kovotojas</t>
  </si>
  <si>
    <t>Strijder</t>
  </si>
  <si>
    <t>NL</t>
  </si>
  <si>
    <t>189</t>
  </si>
  <si>
    <t>Kraujas</t>
  </si>
  <si>
    <t>Blood</t>
  </si>
  <si>
    <t>SE</t>
  </si>
  <si>
    <t>190</t>
  </si>
  <si>
    <t>Mažasis Alanas</t>
  </si>
  <si>
    <t>Lille Allan – den menneskelige antenna</t>
  </si>
  <si>
    <t>DK</t>
  </si>
  <si>
    <t>191</t>
  </si>
  <si>
    <t>Korsažas</t>
  </si>
  <si>
    <t>Corsage</t>
  </si>
  <si>
    <t>AT, LU, DE, FR</t>
  </si>
  <si>
    <t>192</t>
  </si>
  <si>
    <t xml:space="preserve">Nakties persekiotojas </t>
  </si>
  <si>
    <t>Night Of The Hunted</t>
  </si>
  <si>
    <t>193</t>
  </si>
  <si>
    <t>Mariupolis 2</t>
  </si>
  <si>
    <t>LT, DE, FR</t>
  </si>
  <si>
    <t>194</t>
  </si>
  <si>
    <t xml:space="preserve">Kol mirtis mus išskirs </t>
  </si>
  <si>
    <t>Til Death Do Us Part</t>
  </si>
  <si>
    <t>195</t>
  </si>
  <si>
    <t>Drugelio Širdis</t>
  </si>
  <si>
    <t>196</t>
  </si>
  <si>
    <t xml:space="preserve">Šventasis voras </t>
  </si>
  <si>
    <t>Holy spider</t>
  </si>
  <si>
    <t>DK, DE, SE, FR, JO, IT</t>
  </si>
  <si>
    <t>197</t>
  </si>
  <si>
    <t>Antanas Sutkus. Scenos iš fotografo gyvenimo</t>
  </si>
  <si>
    <t>A Propos studija</t>
  </si>
  <si>
    <t>198</t>
  </si>
  <si>
    <t xml:space="preserve">Katakas. Kelionė į ledynų kraštą </t>
  </si>
  <si>
    <t>Katak: The Brave Beluga</t>
  </si>
  <si>
    <t>199</t>
  </si>
  <si>
    <t>Ingeborga Bachmann. Kelionė į dykumą</t>
  </si>
  <si>
    <t>Ingeborg Bachmann – Reise In Die Wüste</t>
  </si>
  <si>
    <t>CH, DE</t>
  </si>
  <si>
    <t>200</t>
  </si>
  <si>
    <t>Sekso pabaiga</t>
  </si>
  <si>
    <t>The End of Sex</t>
  </si>
  <si>
    <t>201</t>
  </si>
  <si>
    <t xml:space="preserve">Cukrus ir žvaigždės  </t>
  </si>
  <si>
    <t>Sugar and Stars</t>
  </si>
  <si>
    <t>202</t>
  </si>
  <si>
    <t xml:space="preserve">Jaunasis vadas Vinetu </t>
  </si>
  <si>
    <t>Der junge Häuptling Winnetou</t>
  </si>
  <si>
    <t>203</t>
  </si>
  <si>
    <t xml:space="preserve">Rūmai  </t>
  </si>
  <si>
    <t>The Palace</t>
  </si>
  <si>
    <t>IT, FR, PL</t>
  </si>
  <si>
    <t>204</t>
  </si>
  <si>
    <t>Tamsta Varlius</t>
  </si>
  <si>
    <t>Meester Kikker</t>
  </si>
  <si>
    <t>205</t>
  </si>
  <si>
    <t>Sausis</t>
  </si>
  <si>
    <t>Janvaris</t>
  </si>
  <si>
    <t>LV, LT, PL</t>
  </si>
  <si>
    <t>206</t>
  </si>
  <si>
    <t>Aš esu Rožytė</t>
  </si>
  <si>
    <t>207</t>
  </si>
  <si>
    <t xml:space="preserve">Meškio Tedžio Kalėdos </t>
  </si>
  <si>
    <t>Teddy’s Christmas</t>
  </si>
  <si>
    <t>208</t>
  </si>
  <si>
    <t xml:space="preserve">Labiau nei bet kada  </t>
  </si>
  <si>
    <t>Plus que jamais</t>
  </si>
  <si>
    <t>209</t>
  </si>
  <si>
    <t xml:space="preserve">Kvailas melas  </t>
  </si>
  <si>
    <t xml:space="preserve"> Sick Girl</t>
  </si>
  <si>
    <t>210</t>
  </si>
  <si>
    <t>Mano nusikaltimas</t>
  </si>
  <si>
    <t>Mon crime</t>
  </si>
  <si>
    <t>211</t>
  </si>
  <si>
    <t>Sword Art Online Progressive - Scherzo Of Deep Night</t>
  </si>
  <si>
    <t>Piece of Magic</t>
  </si>
  <si>
    <t>212</t>
  </si>
  <si>
    <t xml:space="preserve">Karavadžo šešėlis  </t>
  </si>
  <si>
    <t>Caravaggio's Shadow</t>
  </si>
  <si>
    <t>IT</t>
  </si>
  <si>
    <t>213</t>
  </si>
  <si>
    <t>Club zero</t>
  </si>
  <si>
    <t>AU, UK, DE, FR</t>
  </si>
  <si>
    <t>214</t>
  </si>
  <si>
    <t xml:space="preserve">Kitų žmonių vaikai </t>
  </si>
  <si>
    <t>Other People’s Children</t>
  </si>
  <si>
    <t>215</t>
  </si>
  <si>
    <t xml:space="preserve">Kilnojamos durys  </t>
  </si>
  <si>
    <t>Portable door</t>
  </si>
  <si>
    <t>216</t>
  </si>
  <si>
    <t>Robotai</t>
  </si>
  <si>
    <t>Robots</t>
  </si>
  <si>
    <t>217</t>
  </si>
  <si>
    <t xml:space="preserve">Apkabink mane </t>
  </si>
  <si>
    <t>Hug Me</t>
  </si>
  <si>
    <t>218</t>
  </si>
  <si>
    <t>Gyvenimas be Jango</t>
  </si>
  <si>
    <t>After Yang</t>
  </si>
  <si>
    <t>219</t>
  </si>
  <si>
    <t xml:space="preserve">Pakalikai 2 </t>
  </si>
  <si>
    <t>Minions: The Rise of Gru</t>
  </si>
  <si>
    <t>220</t>
  </si>
  <si>
    <t>15 būdų užmušti kaimyną</t>
  </si>
  <si>
    <t>Petite Fleur</t>
  </si>
  <si>
    <t>AR</t>
  </si>
  <si>
    <t>221</t>
  </si>
  <si>
    <t>Riminis</t>
  </si>
  <si>
    <t>Rimini</t>
  </si>
  <si>
    <t>AT</t>
  </si>
  <si>
    <t>222</t>
  </si>
  <si>
    <t>Salų tyla</t>
  </si>
  <si>
    <t>Tourment sur les îles</t>
  </si>
  <si>
    <t>ES, FR, DE, PT</t>
  </si>
  <si>
    <t>223</t>
  </si>
  <si>
    <t xml:space="preserve">Ernestas ir Selestina: Kelionė į Šaradiją  </t>
  </si>
  <si>
    <t>Ernest et Célestine: Le voyage en Charabie</t>
  </si>
  <si>
    <t>FR, LU</t>
  </si>
  <si>
    <t>224</t>
  </si>
  <si>
    <t>Bintė</t>
  </si>
  <si>
    <t>Binti</t>
  </si>
  <si>
    <t>BE</t>
  </si>
  <si>
    <t>225</t>
  </si>
  <si>
    <t xml:space="preserve">DC Superaugintinių lyga  </t>
  </si>
  <si>
    <t>DC League of Super-Pets</t>
  </si>
  <si>
    <t>226</t>
  </si>
  <si>
    <t xml:space="preserve">Roka keičia pasaulį </t>
  </si>
  <si>
    <t>Rocca verändert die welt</t>
  </si>
  <si>
    <t>227</t>
  </si>
  <si>
    <t>A E I O U – Greita meilės abėcėlė</t>
  </si>
  <si>
    <t>A E I O U - Das schnelle Alphabet der Liebe</t>
  </si>
  <si>
    <t>228</t>
  </si>
  <si>
    <t>Rodeo</t>
  </si>
  <si>
    <t>229</t>
  </si>
  <si>
    <t xml:space="preserve">Kiara </t>
  </si>
  <si>
    <t>A Chiara</t>
  </si>
  <si>
    <t>FR, IT</t>
  </si>
  <si>
    <t>230</t>
  </si>
  <si>
    <t xml:space="preserve">Lilas, Lilas, Krokodilas </t>
  </si>
  <si>
    <t>Lyle Lyle Crocodile</t>
  </si>
  <si>
    <t>231</t>
  </si>
  <si>
    <t>Gauja</t>
  </si>
  <si>
    <t>Smecka</t>
  </si>
  <si>
    <t>CZ, SK, LV</t>
  </si>
  <si>
    <t>232</t>
  </si>
  <si>
    <t xml:space="preserve">Žaltvykslė </t>
  </si>
  <si>
    <t>Fogo-Fátuo</t>
  </si>
  <si>
    <t>PT</t>
  </si>
  <si>
    <t>233</t>
  </si>
  <si>
    <t>Arti</t>
  </si>
  <si>
    <t>Close</t>
  </si>
  <si>
    <t>BE, NL, FR</t>
  </si>
  <si>
    <t>234</t>
  </si>
  <si>
    <t>Homo Sovieticus</t>
  </si>
  <si>
    <t>LV, LT, CZ</t>
  </si>
  <si>
    <t>235</t>
  </si>
  <si>
    <t>Metų seklys</t>
  </si>
  <si>
    <t>Komiko teatras</t>
  </si>
  <si>
    <t>236</t>
  </si>
  <si>
    <t>Homo Vilutis</t>
  </si>
  <si>
    <t>237</t>
  </si>
  <si>
    <t xml:space="preserve">Rūgštis </t>
  </si>
  <si>
    <t>Acid</t>
  </si>
  <si>
    <t>FR, BE</t>
  </si>
  <si>
    <t xml:space="preserve">Theatrical Film Distribution  </t>
  </si>
  <si>
    <t>238</t>
  </si>
  <si>
    <t xml:space="preserve">Influencerė </t>
  </si>
  <si>
    <t>Influencer</t>
  </si>
  <si>
    <t>239</t>
  </si>
  <si>
    <t>Vechtmeisje</t>
  </si>
  <si>
    <t>240</t>
  </si>
  <si>
    <t xml:space="preserve">Juodi akiniai </t>
  </si>
  <si>
    <t>Dark glasses</t>
  </si>
  <si>
    <t>241</t>
  </si>
  <si>
    <t>Santuoka keturiems</t>
  </si>
  <si>
    <t>Nelja pientä aikuista</t>
  </si>
  <si>
    <t>242</t>
  </si>
  <si>
    <t>Mikė Pūkuotukas: Kraujas ir medus</t>
  </si>
  <si>
    <t>Winnie the Pooh: Blood and Honey</t>
  </si>
  <si>
    <t>243</t>
  </si>
  <si>
    <t>Lenos jūra</t>
  </si>
  <si>
    <t>Zeevonk</t>
  </si>
  <si>
    <t>BE, NL</t>
  </si>
  <si>
    <t>244</t>
  </si>
  <si>
    <t>Dovbušas</t>
  </si>
  <si>
    <t>Dovbush</t>
  </si>
  <si>
    <t>UA</t>
  </si>
  <si>
    <t>245</t>
  </si>
  <si>
    <t xml:space="preserve">Žydrasis kaftanas  </t>
  </si>
  <si>
    <t>Le bleu du caftan</t>
  </si>
  <si>
    <t>–</t>
  </si>
  <si>
    <t>246</t>
  </si>
  <si>
    <t>Apačiai: Paryžiaus gauja</t>
  </si>
  <si>
    <t>Apache: Gang of Paris</t>
  </si>
  <si>
    <t>247</t>
  </si>
  <si>
    <t>Falkonai</t>
  </si>
  <si>
    <t>Víti í Vestmannaeyjum</t>
  </si>
  <si>
    <t>IS</t>
  </si>
  <si>
    <t>248</t>
  </si>
  <si>
    <t>Jokūbas, Mimi ir kalbantys šunys</t>
  </si>
  <si>
    <t>Jekabs, Mimmi un runajosie suni</t>
  </si>
  <si>
    <t>LV, PL</t>
  </si>
  <si>
    <t>249</t>
  </si>
  <si>
    <t>Mano mama gorila</t>
  </si>
  <si>
    <t>Apstjärnan</t>
  </si>
  <si>
    <t>SE, DK, FI</t>
  </si>
  <si>
    <t>250</t>
  </si>
  <si>
    <t>Laiškas Ukrainai</t>
  </si>
  <si>
    <t>251</t>
  </si>
  <si>
    <t xml:space="preserve">Disko berniukas  </t>
  </si>
  <si>
    <t>Disco Boy</t>
  </si>
  <si>
    <t>252</t>
  </si>
  <si>
    <t>Superkomikė</t>
  </si>
  <si>
    <t>Comedy Queen</t>
  </si>
  <si>
    <t>253</t>
  </si>
  <si>
    <t>De humani corporis fabrica</t>
  </si>
  <si>
    <t>254</t>
  </si>
  <si>
    <t>Dičkis šuo Klifordas</t>
  </si>
  <si>
    <t>Clifford The Big Red Dog</t>
  </si>
  <si>
    <t>255</t>
  </si>
  <si>
    <t xml:space="preserve">Liepsnojanti širdis </t>
  </si>
  <si>
    <t>Fireheart</t>
  </si>
  <si>
    <t>FR, CA</t>
  </si>
  <si>
    <t>256</t>
  </si>
  <si>
    <t xml:space="preserve">Dvyliktosios naktis </t>
  </si>
  <si>
    <t>La nuit du 12</t>
  </si>
  <si>
    <t>257</t>
  </si>
  <si>
    <t>Menas žudyti</t>
  </si>
  <si>
    <t>Mindcage</t>
  </si>
  <si>
    <t>258</t>
  </si>
  <si>
    <t xml:space="preserve">Elfų kerštas  </t>
  </si>
  <si>
    <t>There's Something in the Barn</t>
  </si>
  <si>
    <t>FI, NO</t>
  </si>
  <si>
    <t>259</t>
  </si>
  <si>
    <t xml:space="preserve">Vesper </t>
  </si>
  <si>
    <t>260</t>
  </si>
  <si>
    <t>Ilgo metro filmas apie gyvenimą</t>
  </si>
  <si>
    <t>261</t>
  </si>
  <si>
    <t>Drakonas ir strazdanotoji gražuolė</t>
  </si>
  <si>
    <t>Ryû to sobakasu no hime</t>
  </si>
  <si>
    <t>262</t>
  </si>
  <si>
    <t xml:space="preserve">Meile mano </t>
  </si>
  <si>
    <t>Love Life</t>
  </si>
  <si>
    <t>JP, FR</t>
  </si>
  <si>
    <t>263</t>
  </si>
  <si>
    <t xml:space="preserve">Blogiukai </t>
  </si>
  <si>
    <t>The Bad Guys</t>
  </si>
  <si>
    <t>264</t>
  </si>
  <si>
    <t xml:space="preserve">Paskutinis autobusas  </t>
  </si>
  <si>
    <t>Last Bus</t>
  </si>
  <si>
    <t>265</t>
  </si>
  <si>
    <t xml:space="preserve">Ups! Nuotykiai tęsiasi </t>
  </si>
  <si>
    <t>Ooops! The adventure continues</t>
  </si>
  <si>
    <t>DE, LU, IE</t>
  </si>
  <si>
    <t>266</t>
  </si>
  <si>
    <t>Pamfiras</t>
  </si>
  <si>
    <t>Pamfir</t>
  </si>
  <si>
    <t>267</t>
  </si>
  <si>
    <t>Žaidimų aikštelė</t>
  </si>
  <si>
    <t>Un monde</t>
  </si>
  <si>
    <t>268</t>
  </si>
  <si>
    <t xml:space="preserve">Deivo bankas </t>
  </si>
  <si>
    <t>Bank of Dave</t>
  </si>
  <si>
    <t>269</t>
  </si>
  <si>
    <t xml:space="preserve">Titina Šiaurės ašigalyje </t>
  </si>
  <si>
    <t>Titina</t>
  </si>
  <si>
    <t>270</t>
  </si>
  <si>
    <t>Fėja išdykėlė</t>
  </si>
  <si>
    <t>My Fairy Troublemaker</t>
  </si>
  <si>
    <t>271</t>
  </si>
  <si>
    <t>Sielų aukcionas. Neįtikėtina Auroros Mardiganian istorija</t>
  </si>
  <si>
    <t>AM, DE, LT</t>
  </si>
  <si>
    <t>272</t>
  </si>
  <si>
    <t>Atsargiai, ragana</t>
  </si>
  <si>
    <t>Zlogonje</t>
  </si>
  <si>
    <t>MK</t>
  </si>
  <si>
    <t>273</t>
  </si>
  <si>
    <t>Prisiminimų dėžutė</t>
  </si>
  <si>
    <t>Memory Box</t>
  </si>
  <si>
    <t>LB</t>
  </si>
  <si>
    <t>274</t>
  </si>
  <si>
    <t xml:space="preserve">Malonumų namai </t>
  </si>
  <si>
    <t>La Maison</t>
  </si>
  <si>
    <t>BE, FR</t>
  </si>
  <si>
    <t>275</t>
  </si>
  <si>
    <t xml:space="preserve">Bučinys  </t>
  </si>
  <si>
    <t>Kysset</t>
  </si>
  <si>
    <t>276</t>
  </si>
  <si>
    <t>Tigro kelionė Himalajuose</t>
  </si>
  <si>
    <t>Tigers Nest</t>
  </si>
  <si>
    <t>277</t>
  </si>
  <si>
    <t xml:space="preserve">Lukas </t>
  </si>
  <si>
    <t>Luca</t>
  </si>
  <si>
    <t>278</t>
  </si>
  <si>
    <t xml:space="preserve">Nekaltas </t>
  </si>
  <si>
    <t>The Innocent</t>
  </si>
  <si>
    <t>279</t>
  </si>
  <si>
    <t xml:space="preserve">Dar vienas alibi </t>
  </si>
  <si>
    <t>Alibi.com 2</t>
  </si>
  <si>
    <t>280</t>
  </si>
  <si>
    <t xml:space="preserve">Bitė Maja. Auksinis kiaušinis  </t>
  </si>
  <si>
    <t>Maya the Bee 3: The Golden Orb</t>
  </si>
  <si>
    <t>DE, AT</t>
  </si>
  <si>
    <t>281</t>
  </si>
  <si>
    <t>Nepaprasta vasara su Tesa</t>
  </si>
  <si>
    <t>Mijn bijzonder rare week met Tess</t>
  </si>
  <si>
    <t>NL, DE</t>
  </si>
  <si>
    <t>282</t>
  </si>
  <si>
    <t>Kosminiai draugai</t>
  </si>
  <si>
    <t>Headspace</t>
  </si>
  <si>
    <t>ZA</t>
  </si>
  <si>
    <t>Preview</t>
  </si>
  <si>
    <t xml:space="preserve">ACME Film  </t>
  </si>
  <si>
    <t>283</t>
  </si>
  <si>
    <t>Aš niekada neverkiu</t>
  </si>
  <si>
    <t>Jak Najdalej Stad</t>
  </si>
  <si>
    <t>PL, IE</t>
  </si>
  <si>
    <t>284</t>
  </si>
  <si>
    <t xml:space="preserve">Su meile ir įsiūčiu </t>
  </si>
  <si>
    <t>Both Sides of the Blade (Fire!)</t>
  </si>
  <si>
    <t>285</t>
  </si>
  <si>
    <t>Sparta</t>
  </si>
  <si>
    <t>286</t>
  </si>
  <si>
    <t xml:space="preserve">Prakeikta žemė </t>
  </si>
  <si>
    <t>Vanskabte land</t>
  </si>
  <si>
    <t xml:space="preserve">IS, DK, FR, SE </t>
  </si>
  <si>
    <t>287</t>
  </si>
  <si>
    <t>Įsimylėję gyvenimą</t>
  </si>
  <si>
    <t>Une vie démente</t>
  </si>
  <si>
    <t>288</t>
  </si>
  <si>
    <t xml:space="preserve">Suteik man sparnus </t>
  </si>
  <si>
    <t>Donne moi des Ailes</t>
  </si>
  <si>
    <t>289</t>
  </si>
  <si>
    <t>Peteris fon Kantas</t>
  </si>
  <si>
    <t>Peter von Kant</t>
  </si>
  <si>
    <t>290</t>
  </si>
  <si>
    <t>Murena</t>
  </si>
  <si>
    <t>Murina</t>
  </si>
  <si>
    <t>HR</t>
  </si>
  <si>
    <t>291</t>
  </si>
  <si>
    <t xml:space="preserve">Mano mažasis karalius  </t>
  </si>
  <si>
    <t>King</t>
  </si>
  <si>
    <t>292</t>
  </si>
  <si>
    <t xml:space="preserve">Sudegink mano laiškus </t>
  </si>
  <si>
    <t>Bränn alla mina brev</t>
  </si>
  <si>
    <t>293</t>
  </si>
  <si>
    <t>Įsimylėjęs Orfėjas</t>
  </si>
  <si>
    <t>Orfhea in love</t>
  </si>
  <si>
    <t>294</t>
  </si>
  <si>
    <t xml:space="preserve">Ekskursantė
</t>
  </si>
  <si>
    <t>The Excursionist</t>
  </si>
  <si>
    <t>295</t>
  </si>
  <si>
    <t>Tarp žvaigždžių</t>
  </si>
  <si>
    <t>Interstellar</t>
  </si>
  <si>
    <t>296</t>
  </si>
  <si>
    <t>Štai ir mes</t>
  </si>
  <si>
    <t>Hine Anachnu</t>
  </si>
  <si>
    <t>IT, IL</t>
  </si>
  <si>
    <t>297</t>
  </si>
  <si>
    <t>Kosminis vaikis</t>
  </si>
  <si>
    <t>Space boy</t>
  </si>
  <si>
    <t>298</t>
  </si>
  <si>
    <t>Visos mūsų baimės</t>
  </si>
  <si>
    <t>Wszystkie nasze strachy</t>
  </si>
  <si>
    <t>299</t>
  </si>
  <si>
    <t xml:space="preserve">Gyvenimo virtuvė </t>
  </si>
  <si>
    <t>La Vida Padre</t>
  </si>
  <si>
    <t>300</t>
  </si>
  <si>
    <t xml:space="preserve">Ežiukas Sonic 2 </t>
  </si>
  <si>
    <t>Sonic The Hedgehog 2</t>
  </si>
  <si>
    <t>US, CA, JP</t>
  </si>
  <si>
    <t>301</t>
  </si>
  <si>
    <t>Geriausi mūsų metai</t>
  </si>
  <si>
    <t>Gli anni più belli</t>
  </si>
  <si>
    <t>302</t>
  </si>
  <si>
    <t>Skyrybos</t>
  </si>
  <si>
    <t>303</t>
  </si>
  <si>
    <t>Kometa Mumių šalyje</t>
  </si>
  <si>
    <t>Muumipeikko ja pyrstötähti</t>
  </si>
  <si>
    <t>304</t>
  </si>
  <si>
    <t>Gyvenimas po mirties</t>
  </si>
  <si>
    <t>305</t>
  </si>
  <si>
    <t xml:space="preserve">Mažoji Klara  </t>
  </si>
  <si>
    <t>Kutoppen</t>
  </si>
  <si>
    <t xml:space="preserve">KC Garsas </t>
  </si>
  <si>
    <t>306</t>
  </si>
  <si>
    <t>Arčiau debesų</t>
  </si>
  <si>
    <t>Cloudboy</t>
  </si>
  <si>
    <t>BG, SE, NL, NO</t>
  </si>
  <si>
    <t>307</t>
  </si>
  <si>
    <t>Vestuvių kalba</t>
  </si>
  <si>
    <t>Le discours</t>
  </si>
  <si>
    <t>308</t>
  </si>
  <si>
    <t xml:space="preserve">Žvaigždės vidurdienį  </t>
  </si>
  <si>
    <t>Stars at Noon</t>
  </si>
  <si>
    <t>FR, US, PA</t>
  </si>
  <si>
    <t>309</t>
  </si>
  <si>
    <t>Gražus sūnus</t>
  </si>
  <si>
    <t>Beautiful Boy</t>
  </si>
  <si>
    <t>310</t>
  </si>
  <si>
    <t>Amžinai jauni</t>
  </si>
  <si>
    <t>Forever Young</t>
  </si>
  <si>
    <t>311</t>
  </si>
  <si>
    <t xml:space="preserve">Tokia ta vasara </t>
  </si>
  <si>
    <t>Un été comme ça</t>
  </si>
  <si>
    <t>312</t>
  </si>
  <si>
    <t>Nenormali</t>
  </si>
  <si>
    <t>Psychobitch</t>
  </si>
  <si>
    <t>313</t>
  </si>
  <si>
    <t>Vyriškumo pamokos</t>
  </si>
  <si>
    <t>Un vrai bonhomme</t>
  </si>
  <si>
    <t>314</t>
  </si>
  <si>
    <t xml:space="preserve">Lokių čia nėra </t>
  </si>
  <si>
    <t>No Bears</t>
  </si>
  <si>
    <t>IR</t>
  </si>
  <si>
    <t>315</t>
  </si>
  <si>
    <t>Pūga prie Mėmelio. Klaipėdos atvadavimo saga</t>
  </si>
  <si>
    <t>316</t>
  </si>
  <si>
    <t>Priscilla</t>
  </si>
  <si>
    <t>US, IT</t>
  </si>
  <si>
    <t>317</t>
  </si>
  <si>
    <t>Karštos vasaros naktys</t>
  </si>
  <si>
    <t>Hot Summer Nights</t>
  </si>
  <si>
    <t>318</t>
  </si>
  <si>
    <t xml:space="preserve">UFO  </t>
  </si>
  <si>
    <t>UFO Sweden</t>
  </si>
  <si>
    <t>319</t>
  </si>
  <si>
    <t xml:space="preserve">Nostalgija  </t>
  </si>
  <si>
    <t>Nostalgia</t>
  </si>
  <si>
    <t>320</t>
  </si>
  <si>
    <t xml:space="preserve">Tiesiog super!  </t>
  </si>
  <si>
    <t>Helt super</t>
  </si>
  <si>
    <t>321</t>
  </si>
  <si>
    <t>Sword Art Online: Progressive - Aria Of A Starless Night</t>
  </si>
  <si>
    <t>322</t>
  </si>
  <si>
    <t>Kur dingo Ana Frank?</t>
  </si>
  <si>
    <t>Where Is Anne Frank</t>
  </si>
  <si>
    <t>PL, BE, LU, FR, NL</t>
  </si>
  <si>
    <t>323</t>
  </si>
  <si>
    <t>Sumautas Bornholmas</t>
  </si>
  <si>
    <t xml:space="preserve">Fucking Bornholm </t>
  </si>
  <si>
    <t>324</t>
  </si>
  <si>
    <t>Eisiu, kiek reikės</t>
  </si>
  <si>
    <t>Strahinja Banović</t>
  </si>
  <si>
    <t>RS, FR, LU, BG, LT</t>
  </si>
  <si>
    <t>325</t>
  </si>
  <si>
    <t>Fantazijos tik suaugusiems</t>
  </si>
  <si>
    <t>Fantasies</t>
  </si>
  <si>
    <t>326</t>
  </si>
  <si>
    <t xml:space="preserve">Kaip „Titanikas“ mane išgelbėjo  </t>
  </si>
  <si>
    <t xml:space="preserve"> How the Titanic Became My Lifeboat</t>
  </si>
  <si>
    <t>327</t>
  </si>
  <si>
    <t>Nepamiršk kvėpuoti</t>
  </si>
  <si>
    <t>Ne pozabi dihati</t>
  </si>
  <si>
    <t>SI</t>
  </si>
  <si>
    <t>328</t>
  </si>
  <si>
    <t>Ten, kur gieda vėžiai</t>
  </si>
  <si>
    <t>Where the Crawdads Sing</t>
  </si>
  <si>
    <t>329</t>
  </si>
  <si>
    <t>žeme, stop</t>
  </si>
  <si>
    <t>stop-zemlia</t>
  </si>
  <si>
    <t>330</t>
  </si>
  <si>
    <t xml:space="preserve">Dainuok 2 </t>
  </si>
  <si>
    <t>Sing 2</t>
  </si>
  <si>
    <t>331</t>
  </si>
  <si>
    <t>332</t>
  </si>
  <si>
    <t>Maža, lėta, bet užsispyrus</t>
  </si>
  <si>
    <t>Keiko, me wo sumasete</t>
  </si>
  <si>
    <t>333</t>
  </si>
  <si>
    <t>Vieną gražų rytą</t>
  </si>
  <si>
    <t>Un beau matin</t>
  </si>
  <si>
    <t>FR, UK, DE</t>
  </si>
  <si>
    <t>334</t>
  </si>
  <si>
    <t>Elvis</t>
  </si>
  <si>
    <t>335</t>
  </si>
  <si>
    <t>Toris ir Lokita</t>
  </si>
  <si>
    <t>Tori et Lokita</t>
  </si>
  <si>
    <t>336</t>
  </si>
  <si>
    <t>Keliaujantys paukščiai</t>
  </si>
  <si>
    <t>Les oiseaux de passage</t>
  </si>
  <si>
    <t>337</t>
  </si>
  <si>
    <t xml:space="preserve">Juodasis lotosas </t>
  </si>
  <si>
    <t>Black Lotus</t>
  </si>
  <si>
    <t>338</t>
  </si>
  <si>
    <t>Gerasis bosas</t>
  </si>
  <si>
    <t>El Buen Patrón</t>
  </si>
  <si>
    <t>339</t>
  </si>
  <si>
    <t xml:space="preserve">Tiek grožio, tiek skausmo </t>
  </si>
  <si>
    <t>All the Beauty and the Bloodshed</t>
  </si>
  <si>
    <t>340</t>
  </si>
  <si>
    <t>341</t>
  </si>
  <si>
    <t>Blogiausias žmogus pasaulyje</t>
  </si>
  <si>
    <t>Verdens verste menneske</t>
  </si>
  <si>
    <t>NO, FR, SE, DK</t>
  </si>
  <si>
    <t>342</t>
  </si>
  <si>
    <t xml:space="preserve">Liepsnojančios moters portretas </t>
  </si>
  <si>
    <t>Portrait De La Jeune Fille En Feu</t>
  </si>
  <si>
    <t>343</t>
  </si>
  <si>
    <t xml:space="preserve">Helmutas Newtonas: begėdiškas grožis </t>
  </si>
  <si>
    <t>Helmut Newton: The Bad and the Beautiful</t>
  </si>
  <si>
    <t>344</t>
  </si>
  <si>
    <t>Mažosios Klaros Kalėdos</t>
  </si>
  <si>
    <t>Jul pa kuttopen</t>
  </si>
  <si>
    <t>345</t>
  </si>
  <si>
    <t xml:space="preserve">Aš esu Greta </t>
  </si>
  <si>
    <t>I Am Greta</t>
  </si>
  <si>
    <t>346</t>
  </si>
  <si>
    <t>Like VIRUSAS</t>
  </si>
  <si>
    <t>Pew Pew Pew</t>
  </si>
  <si>
    <t>347</t>
  </si>
  <si>
    <t>Asas Maverikas</t>
  </si>
  <si>
    <t>Top Gun Maverick</t>
  </si>
  <si>
    <t>348</t>
  </si>
  <si>
    <t>Pašėlusios gastrolės</t>
  </si>
  <si>
    <t>Los Bando</t>
  </si>
  <si>
    <t>349</t>
  </si>
  <si>
    <t>Drąsiau drąsiau</t>
  </si>
  <si>
    <t>C'mon C'mon</t>
  </si>
  <si>
    <t>350</t>
  </si>
  <si>
    <t xml:space="preserve">Aklas gluosnis, mieganti  moteris </t>
  </si>
  <si>
    <t>Blind Willow, Sleeping Woman</t>
  </si>
  <si>
    <t>FR, CA, NL, LU</t>
  </si>
  <si>
    <t>351</t>
  </si>
  <si>
    <t>Pavasaris ateis</t>
  </si>
  <si>
    <t>Moja Vesna</t>
  </si>
  <si>
    <t>SI, AU</t>
  </si>
  <si>
    <t>352</t>
  </si>
  <si>
    <t xml:space="preserve">Raudonoji panda  </t>
  </si>
  <si>
    <t>Turning Red</t>
  </si>
  <si>
    <t>353</t>
  </si>
  <si>
    <t xml:space="preserve">Triumfas  </t>
  </si>
  <si>
    <t>Un Triomphe</t>
  </si>
  <si>
    <t>354</t>
  </si>
  <si>
    <t xml:space="preserve">Parazitas </t>
  </si>
  <si>
    <t>Gisaengchung</t>
  </si>
  <si>
    <t>355</t>
  </si>
  <si>
    <t>Kriu</t>
  </si>
  <si>
    <t>Knor</t>
  </si>
  <si>
    <t>NL, BE</t>
  </si>
  <si>
    <t>356</t>
  </si>
  <si>
    <t xml:space="preserve">Naujasis žaisliukas  </t>
  </si>
  <si>
    <t>Le nouveau jouet</t>
  </si>
  <si>
    <t>357</t>
  </si>
  <si>
    <t>Rūpintojėlis</t>
  </si>
  <si>
    <t>358</t>
  </si>
  <si>
    <t>Vytauto Katkaus filmų trilogija (Uogos, Kolektyviniai sodai, Miegamasis rajonas)</t>
  </si>
  <si>
    <t>359</t>
  </si>
  <si>
    <t xml:space="preserve">Stebėk ją </t>
  </si>
  <si>
    <t>Follow Her</t>
  </si>
  <si>
    <t>360</t>
  </si>
  <si>
    <t xml:space="preserve">Bilietas į rojų </t>
  </si>
  <si>
    <t>Ticket To Paradise</t>
  </si>
  <si>
    <t>361</t>
  </si>
  <si>
    <t xml:space="preserve">Zoja ir Audra </t>
  </si>
  <si>
    <t>Tempête</t>
  </si>
  <si>
    <t>362</t>
  </si>
  <si>
    <t xml:space="preserve">Klajoklių žemė </t>
  </si>
  <si>
    <t>Nomadland</t>
  </si>
  <si>
    <t>363</t>
  </si>
  <si>
    <t xml:space="preserve">Sent Omeras </t>
  </si>
  <si>
    <t>Saint Omer</t>
  </si>
  <si>
    <t>364</t>
  </si>
  <si>
    <t>Blogas gyvenimas</t>
  </si>
  <si>
    <t>Mal Viver</t>
  </si>
  <si>
    <t>PT, FR</t>
  </si>
  <si>
    <t>365</t>
  </si>
  <si>
    <t>Nepaprasta Maronos kelionė</t>
  </si>
  <si>
    <t>L'extraordinaire voyage de Marona</t>
  </si>
  <si>
    <t>RO, BE, FR</t>
  </si>
  <si>
    <t>366</t>
  </si>
  <si>
    <t>Emilija iš laisvės alėjos</t>
  </si>
  <si>
    <t>367</t>
  </si>
  <si>
    <t>Aš esu Zlatanas</t>
  </si>
  <si>
    <t>Jag är Zlatan</t>
  </si>
  <si>
    <t>368</t>
  </si>
  <si>
    <t>Žvėrys</t>
  </si>
  <si>
    <t>The Beasts</t>
  </si>
  <si>
    <t>ES, FR</t>
  </si>
  <si>
    <t>369</t>
  </si>
  <si>
    <t>Piligrimai</t>
  </si>
  <si>
    <t>370</t>
  </si>
  <si>
    <t xml:space="preserve">Karo ponis </t>
  </si>
  <si>
    <t>War Pony</t>
  </si>
  <si>
    <t>371</t>
  </si>
  <si>
    <t>Elniuko Ailo kelionė per Laplandiją</t>
  </si>
  <si>
    <t>Aïlo: Une odyssée en Laponie</t>
  </si>
  <si>
    <t>FI, FR</t>
  </si>
  <si>
    <t>372</t>
  </si>
  <si>
    <t xml:space="preserve">Tiktai žvėrys </t>
  </si>
  <si>
    <t>Seules les bêtes</t>
  </si>
  <si>
    <t>373</t>
  </si>
  <si>
    <t>Drive My Car</t>
  </si>
  <si>
    <t>Doraibu mai kâ</t>
  </si>
  <si>
    <t>374</t>
  </si>
  <si>
    <t xml:space="preserve">Paskutinės vestuvės  </t>
  </si>
  <si>
    <t>Over &amp; Out</t>
  </si>
  <si>
    <t>375</t>
  </si>
  <si>
    <t>Rūkymas sukelia kosulį</t>
  </si>
  <si>
    <t>Smoking Causes Coughing</t>
  </si>
  <si>
    <t>376</t>
  </si>
  <si>
    <t xml:space="preserve">Neįtikėtina, bet tiesa  </t>
  </si>
  <si>
    <t>Incredible But True</t>
  </si>
  <si>
    <t>377</t>
  </si>
  <si>
    <t>R.M.N.</t>
  </si>
  <si>
    <t>RO, FR, BE, SE</t>
  </si>
  <si>
    <t>378</t>
  </si>
  <si>
    <t>Kaulai ir visa kita</t>
  </si>
  <si>
    <t>Bones and All</t>
  </si>
  <si>
    <t>379</t>
  </si>
  <si>
    <t xml:space="preserve">Vagiliautojai </t>
  </si>
  <si>
    <t>Shoplifters</t>
  </si>
  <si>
    <t>380</t>
  </si>
  <si>
    <t xml:space="preserve">Penki velniai  </t>
  </si>
  <si>
    <t>Les Cinq Diables</t>
  </si>
  <si>
    <t>381</t>
  </si>
  <si>
    <t>Mažytė mama</t>
  </si>
  <si>
    <t>Petite maman</t>
  </si>
  <si>
    <t>382</t>
  </si>
  <si>
    <t>H4Z4RD</t>
  </si>
  <si>
    <t>383</t>
  </si>
  <si>
    <t xml:space="preserve">Dideli vaikai  </t>
  </si>
  <si>
    <t>Quand du seras grand</t>
  </si>
  <si>
    <t>384</t>
  </si>
  <si>
    <t>Dorianos B. pasirinkimas</t>
  </si>
  <si>
    <t>The best of Dorien B</t>
  </si>
  <si>
    <t>385</t>
  </si>
  <si>
    <t>Wonder</t>
  </si>
  <si>
    <t>386</t>
  </si>
  <si>
    <t xml:space="preserve">Didieji planetos sergėtojai </t>
  </si>
  <si>
    <t>Les gardiennes de la planete</t>
  </si>
  <si>
    <t>387</t>
  </si>
  <si>
    <t>Tarp pilkų debesų</t>
  </si>
  <si>
    <t xml:space="preserve">Ashes in the Snow (Tarp pilkų debesų)  </t>
  </si>
  <si>
    <t>388</t>
  </si>
  <si>
    <t>Karo žaidimai</t>
  </si>
  <si>
    <t>Krig</t>
  </si>
  <si>
    <t>SE, DE</t>
  </si>
  <si>
    <t>389</t>
  </si>
  <si>
    <t>Ayena</t>
  </si>
  <si>
    <t>IN, LT, KR</t>
  </si>
  <si>
    <t>390</t>
  </si>
  <si>
    <t>Akmens sala</t>
  </si>
  <si>
    <t>Enys Men</t>
  </si>
  <si>
    <t>391</t>
  </si>
  <si>
    <t>Lumière!</t>
  </si>
  <si>
    <t>392</t>
  </si>
  <si>
    <t>Quo vadis, Aida?</t>
  </si>
  <si>
    <t xml:space="preserve">BA, AT, RO, NL, DE, PL, FR </t>
  </si>
  <si>
    <t>393</t>
  </si>
  <si>
    <t>Likimas ir fantazijos</t>
  </si>
  <si>
    <t>Guzen to Sozo</t>
  </si>
  <si>
    <t>394</t>
  </si>
  <si>
    <t xml:space="preserve">Svaiginantis aukštis </t>
  </si>
  <si>
    <t>Fall</t>
  </si>
  <si>
    <t>395</t>
  </si>
  <si>
    <t xml:space="preserve">Manasis Godard'as </t>
  </si>
  <si>
    <t>Le Redoubtable</t>
  </si>
  <si>
    <t>396</t>
  </si>
  <si>
    <t>Gogo</t>
  </si>
  <si>
    <t>397</t>
  </si>
  <si>
    <t xml:space="preserve">Ypatingieji </t>
  </si>
  <si>
    <t>The Specials</t>
  </si>
  <si>
    <t>398</t>
  </si>
  <si>
    <t xml:space="preserve">Aš nesu ponia Bovari </t>
  </si>
  <si>
    <t>I am not Madamme Bovary</t>
  </si>
  <si>
    <t>399</t>
  </si>
  <si>
    <t xml:space="preserve">Bjornas Borgas prieš Makenrojų </t>
  </si>
  <si>
    <t>Borg vs. McEnroe</t>
  </si>
  <si>
    <t>400</t>
  </si>
  <si>
    <t>Garsioji meškinų invazija į Siciliją</t>
  </si>
  <si>
    <t>La Fameuse Invasion des ours en Sicile</t>
  </si>
  <si>
    <t>401</t>
  </si>
  <si>
    <t xml:space="preserve">Nepaprasta Remio kelionė </t>
  </si>
  <si>
    <t>Rémi sans famille</t>
  </si>
  <si>
    <t>402</t>
  </si>
  <si>
    <t>Adamant</t>
  </si>
  <si>
    <t>On the Adamant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</si>
  <si>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</si>
  <si>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</si>
  <si>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</si>
  <si>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</si>
  <si>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</si>
  <si>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</si>
  <si>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</si>
  <si>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</si>
  <si>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</si>
  <si>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</si>
  <si>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</si>
  <si>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Barbė  (Barbie)</t>
  </si>
  <si>
    <t>Openheimeris   (Oppenheimer)</t>
  </si>
  <si>
    <t>Broliai Super Mario. Filmas  (Super Mario Bros.)</t>
  </si>
  <si>
    <t>Stichijos  (Elemental)</t>
  </si>
  <si>
    <t>Troliai 3 (Trolls Band Together)</t>
  </si>
  <si>
    <t>Napoleonas (Napoleon)</t>
  </si>
  <si>
    <t>Penkios naktys pas Fredį (Five Nights at Freddy's)</t>
  </si>
  <si>
    <t>Greiti ir įsiutę 10  (Fast &amp; Furious 10)</t>
  </si>
  <si>
    <t>Vonka  ( Wonka)</t>
  </si>
  <si>
    <t>Žmogus-voras: Aplink multivisatą (Spiderman Across the Spiderverse)</t>
  </si>
  <si>
    <t>Mumijos  (Mummies)</t>
  </si>
  <si>
    <t>Bado žaidynės: Sakmė apie strazdą ir gyvatę  (Hunger Games: The Ballad of Songbirds and Snakes)</t>
  </si>
  <si>
    <t>Džonas Vikas 4   (John Wick Chapter Four)</t>
  </si>
  <si>
    <t>Galaktikos sergėtojai. III dalis  (Guardians of the Galaxy Vol. 3)</t>
  </si>
  <si>
    <t>Poetas (Poetas)</t>
  </si>
  <si>
    <t>Vyrų svajonės (Vyrų svajonės)</t>
  </si>
  <si>
    <t>Kakė Makė: mano filmas (Kakė Makė: mano filmas)</t>
  </si>
  <si>
    <t>Paradas (Paradas)</t>
  </si>
  <si>
    <t>Aš gyvas (Aš gyvas)</t>
  </si>
  <si>
    <t>Gran Turismo (Gran Turismo)</t>
  </si>
  <si>
    <t>Gėlių mėnulio žudikai ( Killers of the Flower Moon)</t>
  </si>
  <si>
    <t>Didžioji ančių kelionė   (Migration)</t>
  </si>
  <si>
    <t>Vienuolė 2  (The Nun II)</t>
  </si>
  <si>
    <t>Noras   (Wish)</t>
  </si>
  <si>
    <t>Tūnąs tamsoje: Raudonos durys  (Insidious: The Red Door)</t>
  </si>
  <si>
    <t>Mavka Forest Song (Mavka Forest Song)</t>
  </si>
  <si>
    <t>Tu man nieko neprimeni (Tu man nieko neprimeni)</t>
  </si>
  <si>
    <t>Šeima (Šeima)</t>
  </si>
  <si>
    <t>Neįmanoma misija: Mirtinas atpildas. Pirma dalis (Mission: Impossible - Dead Reckoning Part One)</t>
  </si>
  <si>
    <t>Megalodonas 2: bedugnė (Meg 2: The Trench)</t>
  </si>
  <si>
    <t>Transformeriai. Žvėrių atgimimas  (Transformers: Rise of the Beasts)</t>
  </si>
  <si>
    <t>Stebuklingoji boružėlė ir juodasis katinas  (Ladybug &amp; Cat Noir: The Awakening)</t>
  </si>
  <si>
    <t>Magiškasis Maikas: Paskutinis šokis  (Magic Mike's Last Dance)</t>
  </si>
  <si>
    <t>Skruzdėliukas ir Vapsva. Kvantomanija  (Ant-Man and the Wasp: Quantumania)</t>
  </si>
  <si>
    <t>Popiežiaus egzorcistas  (Pope's Exorcist)</t>
  </si>
  <si>
    <t>Pjūklas X  (Saw X)</t>
  </si>
  <si>
    <t>Kūrėjas   (The Creator)</t>
  </si>
  <si>
    <t>Egzorcistas: tikintysis  (Exorcist: The Believer)</t>
  </si>
  <si>
    <t>Banginis   (The Whale)</t>
  </si>
  <si>
    <t>Rose Namajunas: Aš esu čempionė   (Thug Rose)</t>
  </si>
  <si>
    <t>Akvamenas 2: Prarasta karalystė   (Aquaman and The Lost Kingdom)</t>
  </si>
  <si>
    <t>Greiti ir pūkuoti  (Rally Road Racers)</t>
  </si>
  <si>
    <t>Nieko asmeniško  ( No Hard Feelings)</t>
  </si>
  <si>
    <t>Klyksmas 6   (Scream 6)</t>
  </si>
  <si>
    <t>Indiana Džounsas ir lemties artefaktas  (Indiana Jones and the Dial of Destiny)</t>
  </si>
  <si>
    <t>Operacija Fortūna: Apgaulės menas (Operation Fortune: Ruse de Guer)</t>
  </si>
  <si>
    <t>Babilonas  (Babylon)</t>
  </si>
  <si>
    <t>Jūrų pabaisa. Rubė Gilman  (Ruby Gillman, Teenage Kraken)</t>
  </si>
  <si>
    <t>Undinėlė   ( Little Mermaid)</t>
  </si>
  <si>
    <t>Kapitonė Marvel 2  (The Marvels)</t>
  </si>
  <si>
    <t>After. Amžinai (After Everything) (After. Amžinai (After Everything))</t>
  </si>
  <si>
    <t>Krydas III: Legenda tęsiasi (Creed 3)</t>
  </si>
  <si>
    <t>Laikinai Jūsų (Laikinai Jūsų)</t>
  </si>
  <si>
    <t>Gyveno kartą Oto (Man Called Otto)</t>
  </si>
  <si>
    <t>Baubas  (The Boogeyman)</t>
  </si>
  <si>
    <t>Vėžliukai nindzės: mutantų siautėjimas  (Teenage Mutant Ninja Turtles: Mutant Mayhem)</t>
  </si>
  <si>
    <t>Venecijos šmėklos  ( A Haunting in Venice)</t>
  </si>
  <si>
    <t>Piktieji numirėliai prisikelia (Evil Dead Rise)</t>
  </si>
  <si>
    <t>Detektyvas Sanis (Inspector Sun and the curse of the black widow)</t>
  </si>
  <si>
    <t>Sprogstančios vestuvės (Shotgun Wedding)</t>
  </si>
  <si>
    <t>Ekvalaizeris 3: Paskutinė kova  (Equalizer 3)</t>
  </si>
  <si>
    <t>M3gan (M3gan)</t>
  </si>
  <si>
    <t>Paslaptinga požemių karalystė  (The Secret Kingdom)</t>
  </si>
  <si>
    <t>Kiškių mokykla. Misija „Kiaušiniai“   (Rabbit Academy. Mission Eggpossible)</t>
  </si>
  <si>
    <t>Požemiai ir drakonai. Garbė tarp vagių  (Dungeons &amp; Dragons: Honor Among Thieves)</t>
  </si>
  <si>
    <t>Kalbėk su manimi  (Talk to Me)</t>
  </si>
  <si>
    <t>Asteriksas ir Obeliksas: Drakonų imperija (Asterix and Obelix: The Middle Kingdom)</t>
  </si>
  <si>
    <t>Blyksnis (Flash)</t>
  </si>
  <si>
    <t>Tu mano deimantas (Tu mano deimantas)</t>
  </si>
  <si>
    <t>Asteroidų miestas  (Asteroid City)</t>
  </si>
  <si>
    <t>AIR (AIR)</t>
  </si>
  <si>
    <t>Mafia Mamma (Mafia Mamma)</t>
  </si>
  <si>
    <t>Pelkių karaliaus dukra (Marsh King's Daughter)</t>
  </si>
  <si>
    <t>Ričis didysis 2 (Richard the Stork and the Mystery of the Great Jewel)</t>
  </si>
  <si>
    <t>Gurmaniška aistra (Pot au Feu de Dodin Bouffant)</t>
  </si>
  <si>
    <t>Pradingusi (Missing)</t>
  </si>
  <si>
    <t>Tvirtas užnugaris  (The Covenant)</t>
  </si>
  <si>
    <t>Aštuoni kalnai  (The Eight Mountains)</t>
  </si>
  <si>
    <t>Pranašystė Lietuvai (Pranašystė Lietuvai)</t>
  </si>
  <si>
    <t>Shazam! Dievų įniršis (Shazam! Fury of the Gods)</t>
  </si>
  <si>
    <t>Petsi Iš Argo   (Argonuts)</t>
  </si>
  <si>
    <t>Maskaradas   (Mascarade)</t>
  </si>
  <si>
    <t>Nesunaikinami 4  ( Expend4bles)</t>
  </si>
  <si>
    <t>Praėję gyvenimai  (Past lives)</t>
  </si>
  <si>
    <t>Avarinis nusileidimas (Plane)</t>
  </si>
  <si>
    <t>Laisvės garsas   (Sound of Freedom)</t>
  </si>
  <si>
    <t>Džiunglių būrys 2 (Jungle Bunch 2 (Les as de la Jungle 2))</t>
  </si>
  <si>
    <t>Lesė. Naujas nuotykis   (Lassie – Ein neues Abenteuer)</t>
  </si>
  <si>
    <t>Broliai lokiai: atgal į žemę  (Boonie Bears: Back to Earth)</t>
  </si>
  <si>
    <t>Mėlynas vabalas  (Blue Beetle)</t>
  </si>
  <si>
    <t>Kokaino lokys   (Cocaine Bear)</t>
  </si>
  <si>
    <t>Makliai (Die Mucklas...und wie sie zu Pettersson und Findus kamen) (Makliai (Die Mucklas...und wie sie zu Pettersson und Findus kamen))</t>
  </si>
  <si>
    <t>Suzume (Suzume)</t>
  </si>
  <si>
    <t>Salos vaiduokliai   (The Banshees of Inisherin)</t>
  </si>
  <si>
    <t>Voratinklis  (Cobweb)</t>
  </si>
  <si>
    <t>Kentervilio pilies vaiduoklis   (The Canterville Ghost)</t>
  </si>
  <si>
    <t>Padėkos diena  (Thanksgiving)</t>
  </si>
  <si>
    <t>Aš ir Jis. Tikra katastrofa   (Beautiful disaster)</t>
  </si>
  <si>
    <t>65: Išnykimo riba  (65)</t>
  </si>
  <si>
    <t>Tiesiog sėkmė (Coup de chance)</t>
  </si>
  <si>
    <t>Svajoklis Budis 3   (Rock Dog 3)</t>
  </si>
  <si>
    <t>Bilietas (Bilietas)</t>
  </si>
  <si>
    <t>Ar vesi mane? (Maybe I Do)</t>
  </si>
  <si>
    <t>Kvaili pinigai   (Dumb Money)</t>
  </si>
  <si>
    <t>Kalėdos Batsiuvių gatvėje  (Christmas on Cobbler Street)</t>
  </si>
  <si>
    <t>Fabelmanai (The Fabelmans)</t>
  </si>
  <si>
    <t>Begalybė  (L’immensita)</t>
  </si>
  <si>
    <t>Dvaras, kuriame vaidenasi   (Haunted Mansion)</t>
  </si>
  <si>
    <t>Trys vagišiai ir liūtas   (When the Robbers Came to Cardamom Town)</t>
  </si>
  <si>
    <t>Gražuolė ir Sebastianas. Naujoji karta  (Belle &amp; Sebastien – Next Generation)</t>
  </si>
  <si>
    <t>Broliai lokiai: Dingęs lobis (Boonie Bears: Guardian Code) (Broliai lokiai: Dingęs lobis (Boonie Bears: Guardian Code))</t>
  </si>
  <si>
    <t>Čiulbanti siela (Čiulbanti siela)</t>
  </si>
  <si>
    <t>Man viskas gerai (Man viskas gerai)</t>
  </si>
  <si>
    <t>Sapnų scenarijus  (Dream Scenario)</t>
  </si>
  <si>
    <t>Per arti (Per arti)</t>
  </si>
  <si>
    <t>Atpildas  (Retribution)</t>
  </si>
  <si>
    <t>Paskutinė Demetros kelionė  (Last Voyage of Demeter)</t>
  </si>
  <si>
    <t>Žana Diu Bari. Karaliaus favoritė (Jeanne Du Barry) (Žana Diu Bari. Karaliaus favoritė (Jeanne Du Barry))</t>
  </si>
  <si>
    <t>Titanikas: 25 metai  (Titanic (25th Anniversary))</t>
  </si>
  <si>
    <t>Hipnotikai (Hypnotic)</t>
  </si>
  <si>
    <t>9-as žingsnis (9-as žingsnis)</t>
  </si>
  <si>
    <t>Bloga nuo savęs   (Syk Pike)</t>
  </si>
  <si>
    <t>Įšventinimas  (Consecration)</t>
  </si>
  <si>
    <t>Pamilti dar kartą (Love Again)</t>
  </si>
  <si>
    <t>Bučiuoju, Juozas (Bučiuoju, Juozas)</t>
  </si>
  <si>
    <t>Pirties seserys (Savvusanna sõsarad)</t>
  </si>
  <si>
    <t>Mielas Deividai (Dear David)</t>
  </si>
  <si>
    <t>Puikios dienos (Perfect days)</t>
  </si>
  <si>
    <t>Laisvai samdomas   (Freelance)</t>
  </si>
  <si>
    <t>Mano pakvaišęs senis (About My Father)</t>
  </si>
  <si>
    <t>Beldimas į trobelę   (Knock at The Cabin)</t>
  </si>
  <si>
    <t>Kuo čia dėta meilė? (Whats Love Got To Do With It)</t>
  </si>
  <si>
    <t>Pabaisiukė   (Scarygirl)</t>
  </si>
  <si>
    <t>Tar (Tár)</t>
  </si>
  <si>
    <t>Sacharos princai (Princes of the Desert)</t>
  </si>
  <si>
    <t>Pavojinga jūra   (Dangerous Water)</t>
  </si>
  <si>
    <t>Nukritę lapai  (Kuolleet lehdet)</t>
  </si>
  <si>
    <t>Samsara (Samsara)</t>
  </si>
  <si>
    <t>Erikas Akmenširdis (Erik Kivisüda)</t>
  </si>
  <si>
    <t>Abizu prakeiksmas  (The Offering)</t>
  </si>
  <si>
    <t>Katytė ir aš   (Cat's Life)</t>
  </si>
  <si>
    <t>Renfildas  (Renfield)</t>
  </si>
  <si>
    <t>Paskutinis šokis  (Last Dance)</t>
  </si>
  <si>
    <t>Auksasnapis (Goldbeak)</t>
  </si>
  <si>
    <t>Geras tripas  (Joy Ride)</t>
  </si>
  <si>
    <t>Sūnus (Son)</t>
  </si>
  <si>
    <t>Po saulės (After sun)</t>
  </si>
  <si>
    <t>Visos Bo baimės  (Beau is afraid)</t>
  </si>
  <si>
    <t>Šėtono garbintojai   (Lord of Misrule)</t>
  </si>
  <si>
    <t>Mėgintuvėlių karta (Pod Generation)</t>
  </si>
  <si>
    <t>Metas išeiti  (Decision to Leave)</t>
  </si>
  <si>
    <t>Praeities šmėklos   (The Refuge )</t>
  </si>
  <si>
    <t>Vakar  (Yesterday)</t>
  </si>
  <si>
    <t>Šventovė   (Sanctuary)</t>
  </si>
  <si>
    <t>Gilyn  (The Dive)</t>
  </si>
  <si>
    <t>Laukinė širdis   ( Ponyherz)</t>
  </si>
  <si>
    <t>Kairo sąmokslas   (Boy from Heaven)</t>
  </si>
  <si>
    <t>Dalilendas (Daliland)</t>
  </si>
  <si>
    <t>Jis gyvena viduje   ( It Lives Inside)</t>
  </si>
  <si>
    <t>Kapitonas. Pauliaus Jankūno istorija (Kapitonas. Pauliaus Jankūno istorija)</t>
  </si>
  <si>
    <t>Kandaharas (Kandahar) (Kandaharas (Kandahar))</t>
  </si>
  <si>
    <t>BlackBerry (BlackBerry)</t>
  </si>
  <si>
    <t>Kas nužudė Megę?  (Maggie Moore(s))</t>
  </si>
  <si>
    <t>Filip (Filip)</t>
  </si>
  <si>
    <t>Kovotoja (Woman King)</t>
  </si>
  <si>
    <t>Tyli naktis    (Silent Night)</t>
  </si>
  <si>
    <t>Sugrįžimas į Seulą (Retour à Séoul)</t>
  </si>
  <si>
    <t>Trys muškietininkai: D'artanjanas  (Three Musketeers: D'Artagnan))</t>
  </si>
  <si>
    <t>Du bilietai į Graikiją  (Les Cyclades)</t>
  </si>
  <si>
    <t>Mizantropas   (To Catch a Killer)</t>
  </si>
  <si>
    <t>Kraujas (Blood)</t>
  </si>
  <si>
    <t>Mažasis Alanas (Lille Allan – den menneskelige antenna)</t>
  </si>
  <si>
    <t>Nakties persekiotojas  (Night Of The Hunted)</t>
  </si>
  <si>
    <t>Mariupolis 2 (Mariupolis 2)</t>
  </si>
  <si>
    <t>Kol mirtis mus išskirs  (Til Death Do Us Part)</t>
  </si>
  <si>
    <t>Šventasis voras  (Holy spider)</t>
  </si>
  <si>
    <t>Antanas Sutkus. Scenos iš fotografo gyvenimo (Antanas Sutkus. Scenos iš fotografo gyvenimo)</t>
  </si>
  <si>
    <t>Katakas. Kelionė į ledynų kraštą  (Katak: The Brave Beluga)</t>
  </si>
  <si>
    <t>Ingeborga Bachmann. Kelionė į dykumą (Ingeborg Bachmann – Reise In Die Wüste)</t>
  </si>
  <si>
    <t>Sekso pabaiga (The End of Sex)</t>
  </si>
  <si>
    <t>Cukrus ir žvaigždės   (Sugar and Stars)</t>
  </si>
  <si>
    <t>Rūmai   (The Palace)</t>
  </si>
  <si>
    <t>Sausis (Janvaris)</t>
  </si>
  <si>
    <t>Aš esu Rožytė (Aš esu Rožytė)</t>
  </si>
  <si>
    <t>Labiau nei bet kada   (Plus que jamais)</t>
  </si>
  <si>
    <t>Kvailas melas   ( Sick Girl)</t>
  </si>
  <si>
    <t>Mano nusikaltimas (Mon crime)</t>
  </si>
  <si>
    <t>Sword Art Online Progressive - Scherzo Of Deep Night (Sword Art Online Progressive - Scherzo Of Deep Night)</t>
  </si>
  <si>
    <t>Karavadžo šešėlis   (Caravaggio's Shadow)</t>
  </si>
  <si>
    <t>Club zero (Club zero)</t>
  </si>
  <si>
    <t>Kitų žmonių vaikai  (Other People’s Children)</t>
  </si>
  <si>
    <t>Kilnojamos durys   (Portable door)</t>
  </si>
  <si>
    <t>Robotai (Robots)</t>
  </si>
  <si>
    <t>Apkabink mane  (Hug Me)</t>
  </si>
  <si>
    <t>Gyvenimas be Jango (After Yang)</t>
  </si>
  <si>
    <t>15 būdų užmušti kaimyną (Petite Fleur)</t>
  </si>
  <si>
    <t>Riminis (Rimini)</t>
  </si>
  <si>
    <t>Salų tyla (Tourment sur les îles)</t>
  </si>
  <si>
    <t>Ernestas ir Selestina: Kelionė į Šaradiją   (Ernest et Célestine: Le voyage en Charabie)</t>
  </si>
  <si>
    <t>A E I O U – Greita meilės abėcėlė (A E I O U - Das schnelle Alphabet der Liebe)</t>
  </si>
  <si>
    <t>Rodeo (Rodeo)</t>
  </si>
  <si>
    <t>Kiara  (A Chiara)</t>
  </si>
  <si>
    <t>Žaltvykslė  (Fogo-Fátuo)</t>
  </si>
  <si>
    <t>Homo Sovieticus (Homo Sovieticus)</t>
  </si>
  <si>
    <t>Metų seklys (Metų seklys)</t>
  </si>
  <si>
    <t>Homo Vilutis (Homo Vilutis)</t>
  </si>
  <si>
    <t>Rūgštis  (Acid)</t>
  </si>
  <si>
    <t>Influencerė  (Influencer)</t>
  </si>
  <si>
    <t>Juodi akiniai  (Dark glasses)</t>
  </si>
  <si>
    <t>Santuoka keturiems (Nelja pientä aikuista)</t>
  </si>
  <si>
    <t>Mikė Pūkuotukas: Kraujas ir medus (Winnie the Pooh: Blood and Honey)</t>
  </si>
  <si>
    <t>Lenos jūra (Zeevonk)</t>
  </si>
  <si>
    <t>Dovbušas (Dovbush)</t>
  </si>
  <si>
    <t>Žydrasis kaftanas   (Le bleu du caftan)</t>
  </si>
  <si>
    <t>Apačiai: Paryžiaus gauja (Apache: Gang of Paris)</t>
  </si>
  <si>
    <t>Laiškas Ukrainai (Laiškas Ukrainai)</t>
  </si>
  <si>
    <t>Disko berniukas   (Disco Boy)</t>
  </si>
  <si>
    <t>Superkomikė (Comedy Queen)</t>
  </si>
  <si>
    <t>De humani corporis fabrica (De humani corporis fabrica)</t>
  </si>
  <si>
    <t>Dvyliktosios naktis  (La nuit du 12)</t>
  </si>
  <si>
    <t>Elfų kerštas   (There's Something in the Barn)</t>
  </si>
  <si>
    <t>Meile mano  (Love Life)</t>
  </si>
  <si>
    <t>Paskutinis autobusas   (Last Bus)</t>
  </si>
  <si>
    <t>Pamfiras (Pamfir)</t>
  </si>
  <si>
    <t>Deivo bankas  (Bank of Dave)</t>
  </si>
  <si>
    <t>Titina Šiaurės ašigalyje  (Titina)</t>
  </si>
  <si>
    <t>Sielų aukcionas. Neįtikėtina Auroros Mardiganian istorija (Sielų aukcionas. Neįtikėtina Auroros Mardiganian istorija)</t>
  </si>
  <si>
    <t>Prisiminimų dėžutė (Memory Box)</t>
  </si>
  <si>
    <t>Bučinys   (Kysset)</t>
  </si>
  <si>
    <t>Nekaltas  (The Innocent)</t>
  </si>
  <si>
    <t>Dar vienas alibi  (Alibi.com 2)</t>
  </si>
  <si>
    <t>Su meile ir įsiūčiu  (Both Sides of the Blade (Fire!))</t>
  </si>
  <si>
    <t>Sparta (Sparta)</t>
  </si>
  <si>
    <t>Sudegink mano laiškus  (Bränn alla mina brev)</t>
  </si>
  <si>
    <t>Įsimylėjęs Orfėjas (Orfhea in love)</t>
  </si>
  <si>
    <t>Gyvenimo virtuvė  (La Vida Padre)</t>
  </si>
  <si>
    <t>Gyvenimas po mirties (Gyvenimas po mirties)</t>
  </si>
  <si>
    <t>Žvaigždės vidurdienį   (Stars at Noon)</t>
  </si>
  <si>
    <t>Amžinai jauni (Forever Young)</t>
  </si>
  <si>
    <t>Lokių čia nėra  (No Bears)</t>
  </si>
  <si>
    <t>UFO   (UFO Sweden)</t>
  </si>
  <si>
    <t>Nostalgija   (Nostalgia)</t>
  </si>
  <si>
    <t>Tiesiog super!   (Helt super)</t>
  </si>
  <si>
    <t>Sword Art Online: Progressive - Aria Of A Starless Night (Sword Art Online: Progressive - Aria Of A Starless Night)</t>
  </si>
  <si>
    <t>Sumautas Bornholmas (Fucking Bornholm )</t>
  </si>
  <si>
    <t>Eisiu, kiek reikės (Strahinja Banović)</t>
  </si>
  <si>
    <t>Maža, lėta, bet užsispyrus (Keiko, me wo sumasete)</t>
  </si>
  <si>
    <t>Toris ir Lokita (Tori et Lokita)</t>
  </si>
  <si>
    <t>Juodasis lotosas  (Black Lotus)</t>
  </si>
  <si>
    <t>Tiek grožio, tiek skausmo  (All the Beauty and the Bloodshed)</t>
  </si>
  <si>
    <t>Aklas gluosnis, mieganti  moteris  (Blind Willow, Sleeping Woman)</t>
  </si>
  <si>
    <t>Vytauto Katkaus filmų trilogija (Uogos, Kolektyviniai sodai, Miegamasis rajonas) (Vytauto Katkaus filmų trilogija (Uogos, Kolektyviniai sodai, Miegamasis rajonas))</t>
  </si>
  <si>
    <t>Stebėk ją  (Follow Her)</t>
  </si>
  <si>
    <t>Zoja ir Audra  (Tempête)</t>
  </si>
  <si>
    <t>Sent Omeras  (Saint Omer)</t>
  </si>
  <si>
    <t>Blogas gyvenimas (Mal Viver)</t>
  </si>
  <si>
    <t>Žvėrys (The Beasts)</t>
  </si>
  <si>
    <t>Karo ponis  (War Pony)</t>
  </si>
  <si>
    <t>Paskutinės vestuvės   (Over &amp; Out)</t>
  </si>
  <si>
    <t>Rūkymas sukelia kosulį (Smoking Causes Coughing)</t>
  </si>
  <si>
    <t>R.M.N. (R.M.N.)</t>
  </si>
  <si>
    <t>Penki velniai   (Les Cinq Diables)</t>
  </si>
  <si>
    <t>H4Z4RD (H4Z4RD)</t>
  </si>
  <si>
    <t>Dideli vaikai   (Quand du seras grand)</t>
  </si>
  <si>
    <t>Didieji planetos sergėtojai  (Les gardiennes de la planete)</t>
  </si>
  <si>
    <t>Ayena (Ayena)</t>
  </si>
  <si>
    <t>Akmens sala (Enys Men)</t>
  </si>
  <si>
    <t>Adamant (On the Adamant)</t>
  </si>
  <si>
    <t>Šunyčiai patruliai 2. Galingas filmas  ( PAW Patrol: The Mighty Movie)</t>
  </si>
  <si>
    <t>Kartu iš meilės šunims (Puppy love)</t>
  </si>
  <si>
    <t xml:space="preserve">Drugelio Širdis </t>
  </si>
  <si>
    <t>Jaunasis vadas Vinetu  (Der junge Häuptling Winnetou)</t>
  </si>
  <si>
    <t>Kosminiai draugai (Headspace)</t>
  </si>
  <si>
    <t xml:space="preserve">Elvis </t>
  </si>
  <si>
    <t>Helmutas Newtonas: begėdiškas grožis  (Helmut Newton: The Bad and the Beautiful)</t>
  </si>
  <si>
    <t>Pašėlusios gastrolės (Los Bando)</t>
  </si>
  <si>
    <t>Nepaprasta Maronos kelionė (L'extraordinaire voyage de Marona)</t>
  </si>
  <si>
    <t>Festivalio seansai</t>
  </si>
  <si>
    <t xml:space="preserve"> ACME Film</t>
  </si>
  <si>
    <t>Kauno kino centras „Romuva“</t>
  </si>
  <si>
    <t>Kino teatras „Lietuva“</t>
  </si>
  <si>
    <t>ACME Film / Constantin Film</t>
  </si>
  <si>
    <t>NCG Distribution / Paramount Pictures</t>
  </si>
  <si>
    <t>NCG Distribution / Paramount Pictures International</t>
  </si>
  <si>
    <t>SmartWay Systems OÜ</t>
  </si>
  <si>
    <t>Forum Cinemas / Universal Pictures</t>
  </si>
  <si>
    <t>Forum Cinemas / Paramount Pictures</t>
  </si>
  <si>
    <t>ACME Film / Universal Pictures</t>
  </si>
  <si>
    <t xml:space="preserve">Forum Cinemas / Paramount Pictures International </t>
  </si>
  <si>
    <t>Forum Cinemas / WDSMPI</t>
  </si>
  <si>
    <t>CineMark / 20th Century Fox</t>
  </si>
  <si>
    <t>Forum Cinemas / 20th Century Fox</t>
  </si>
  <si>
    <t>ACME Film / Tauras kino namai</t>
  </si>
  <si>
    <t>Pradžia</t>
  </si>
  <si>
    <t>Inception</t>
  </si>
  <si>
    <t>2024 metais Lietuvos kino teatruose rodytų filmų topas
2024 Lithuanian theatrical film TOP</t>
  </si>
  <si>
    <t>Irklais per Atlantą</t>
  </si>
  <si>
    <t>Valujavičiaus kelionės</t>
  </si>
  <si>
    <t xml:space="preserve">Išvirkščias pasaulis 2  </t>
  </si>
  <si>
    <t>Inside Out 2</t>
  </si>
  <si>
    <t xml:space="preserve">Bjaurusis aš 4 </t>
  </si>
  <si>
    <t>Despicable Me 4</t>
  </si>
  <si>
    <t xml:space="preserve">Vajana 2 </t>
  </si>
  <si>
    <t>Moana 2</t>
  </si>
  <si>
    <t>Kung Fu Panda 4</t>
  </si>
  <si>
    <t xml:space="preserve">Mes dedame tašką </t>
  </si>
  <si>
    <t>It Ends With Us</t>
  </si>
  <si>
    <t xml:space="preserve">ACME Film / SONY </t>
  </si>
  <si>
    <t xml:space="preserve">Kopa: antra dalis </t>
  </si>
  <si>
    <t>Dune: Part II</t>
  </si>
  <si>
    <t xml:space="preserve">Deadpool ir Ernis  </t>
  </si>
  <si>
    <t>Deadpool &amp; Wolverine</t>
  </si>
  <si>
    <t>Draugų lažybos</t>
  </si>
  <si>
    <t xml:space="preserve">Gladiatorius 2  </t>
  </si>
  <si>
    <t>Gladiator 2</t>
  </si>
  <si>
    <t>Kaimynai</t>
  </si>
  <si>
    <t xml:space="preserve">Garfildas  </t>
  </si>
  <si>
    <t>The Garfield Movie</t>
  </si>
  <si>
    <t>Venomas 3</t>
  </si>
  <si>
    <t>Venom: The Last Dance</t>
  </si>
  <si>
    <t>Reemigrantai 2</t>
  </si>
  <si>
    <t xml:space="preserve">Prasti reikalai  </t>
  </si>
  <si>
    <t>Poor Things</t>
  </si>
  <si>
    <t>IE, US, UK</t>
  </si>
  <si>
    <t>Sesės</t>
  </si>
  <si>
    <t>10 katino gyvenimų</t>
  </si>
  <si>
    <t>10 Lives</t>
  </si>
  <si>
    <t>Wonka</t>
  </si>
  <si>
    <t xml:space="preserve">Laukinukė Roz </t>
  </si>
  <si>
    <t>Wild Robot</t>
  </si>
  <si>
    <t>Džokeris: Folie A Deux</t>
  </si>
  <si>
    <t>Joker: Folie a Deux</t>
  </si>
  <si>
    <t xml:space="preserve">Pašėlę vyrukai: viskas arba nieko  </t>
  </si>
  <si>
    <t>Bad Boys: Ride Or Die</t>
  </si>
  <si>
    <t xml:space="preserve">Ežiukas Sonic 3  </t>
  </si>
  <si>
    <t>Sonic the Hedgehog 3</t>
  </si>
  <si>
    <t>Beetlejuice Beetlejuice</t>
  </si>
  <si>
    <t xml:space="preserve">Mufasa. Liūtas karalius  </t>
  </si>
  <si>
    <t>Mufasa: The Lion King</t>
  </si>
  <si>
    <t xml:space="preserve"> 2024-12-20</t>
  </si>
  <si>
    <t>Godzila ir kongas: Nauja imperija</t>
  </si>
  <si>
    <t>Godzilla x Kong: The New Empire</t>
  </si>
  <si>
    <t>Tylos zona. Pirmoji diena</t>
  </si>
  <si>
    <t>A Quiet Place: Day One</t>
  </si>
  <si>
    <t xml:space="preserve">Šypsena 2 </t>
  </si>
  <si>
    <t>Smile 2</t>
  </si>
  <si>
    <t xml:space="preserve">Sielų kolekcionierius </t>
  </si>
  <si>
    <t>Longlegs</t>
  </si>
  <si>
    <t xml:space="preserve"> 2024-07-19</t>
  </si>
  <si>
    <t xml:space="preserve">Piktoji  </t>
  </si>
  <si>
    <t>Wicked</t>
  </si>
  <si>
    <t xml:space="preserve">Kodas raudonas  </t>
  </si>
  <si>
    <t>Red One</t>
  </si>
  <si>
    <t xml:space="preserve">Bitininkas  </t>
  </si>
  <si>
    <t>Beekeeper</t>
  </si>
  <si>
    <t xml:space="preserve">Svetimas: Romulas  </t>
  </si>
  <si>
    <t>Alien: Romulus</t>
  </si>
  <si>
    <t xml:space="preserve">Tik ne tu  </t>
  </si>
  <si>
    <t>Anyone But You</t>
  </si>
  <si>
    <t>Ema ir juodasis jaguaras</t>
  </si>
  <si>
    <t>Le Dernier Jaguar</t>
  </si>
  <si>
    <t>FR, DE, CA</t>
  </si>
  <si>
    <t>Ferrari</t>
  </si>
  <si>
    <t>IT, US, UK, CN</t>
  </si>
  <si>
    <t xml:space="preserve">Substancija </t>
  </si>
  <si>
    <t>The Substance</t>
  </si>
  <si>
    <t xml:space="preserve">Madam Clicquot  </t>
  </si>
  <si>
    <t>Widow Clicquot</t>
  </si>
  <si>
    <t xml:space="preserve">Beždžionių planetos karalystė  </t>
  </si>
  <si>
    <t xml:space="preserve">Kingdom of the Planet of the Apes </t>
  </si>
  <si>
    <t>Furioza: Pašėlusio Makso saga</t>
  </si>
  <si>
    <t>Furiosa: A Mad Max Saga</t>
  </si>
  <si>
    <t>AU, US</t>
  </si>
  <si>
    <t xml:space="preserve">Kaskadininkas  </t>
  </si>
  <si>
    <t>The Fall Guy</t>
  </si>
  <si>
    <t>Nematomi draugai</t>
  </si>
  <si>
    <t>IF: Imaginary Friends</t>
  </si>
  <si>
    <t xml:space="preserve">Drakonų sergėtoja  </t>
  </si>
  <si>
    <t>Dragonkeeper</t>
  </si>
  <si>
    <t>ES, CN</t>
  </si>
  <si>
    <t xml:space="preserve">Mirties korta  </t>
  </si>
  <si>
    <t>Tarot</t>
  </si>
  <si>
    <t xml:space="preserve">Nedžentelmeniško karo ministerija </t>
  </si>
  <si>
    <t>The Ministry of Ungentlemanly Warfare</t>
  </si>
  <si>
    <t>US, UK, TR</t>
  </si>
  <si>
    <t xml:space="preserve">Tornadų medžiotojai  </t>
  </si>
  <si>
    <t>Twisters</t>
  </si>
  <si>
    <t xml:space="preserve">ACME Film / WB </t>
  </si>
  <si>
    <t xml:space="preserve">Laikas gyventi </t>
  </si>
  <si>
    <t>We Live in Time</t>
  </si>
  <si>
    <t>FR, UK</t>
  </si>
  <si>
    <t xml:space="preserve">Varžovai  </t>
  </si>
  <si>
    <t>Challengers</t>
  </si>
  <si>
    <t xml:space="preserve">Niko. Už Šiaurės pašvaistės  </t>
  </si>
  <si>
    <t>Niko: Beyond The Northern Lights</t>
  </si>
  <si>
    <t>FI, DK, DE, IE</t>
  </si>
  <si>
    <t xml:space="preserve">Vaiduoklių medžiotojai: sustingę iš baimės  </t>
  </si>
  <si>
    <t>Ghostbusters Frozen Empire</t>
  </si>
  <si>
    <t>Tikri farai</t>
  </si>
  <si>
    <t>Gardutė</t>
  </si>
  <si>
    <t xml:space="preserve">Eretikas  </t>
  </si>
  <si>
    <t>Heretic</t>
  </si>
  <si>
    <t>Prezidentas</t>
  </si>
  <si>
    <t>Back To Black</t>
  </si>
  <si>
    <t xml:space="preserve">US, FR, UK </t>
  </si>
  <si>
    <t xml:space="preserve">Šuo ir katė. Pabėgimas </t>
  </si>
  <si>
    <t>Chien et Chat</t>
  </si>
  <si>
    <t>200% Vilkas</t>
  </si>
  <si>
    <t>200% Wolf</t>
  </si>
  <si>
    <t>AU, ES, DE</t>
  </si>
  <si>
    <t xml:space="preserve">Nekaltoji  </t>
  </si>
  <si>
    <t>Immaculate</t>
  </si>
  <si>
    <t>Sparnuoti herojai</t>
  </si>
  <si>
    <t>Super Wings the Movie: Maximum Speed</t>
  </si>
  <si>
    <t xml:space="preserve">Interesų zona </t>
  </si>
  <si>
    <t>The Zone of Interest</t>
  </si>
  <si>
    <t>UK, US, PL</t>
  </si>
  <si>
    <t>10 pasimatymų</t>
  </si>
  <si>
    <t>Nutrūktgalviai: Don Kichoto pėdsakais</t>
  </si>
  <si>
    <t>Giants of La Mancha</t>
  </si>
  <si>
    <t>AR, BE, DE</t>
  </si>
  <si>
    <t>Bob Marley: One Love</t>
  </si>
  <si>
    <t xml:space="preserve">Nekalbėk apie blogį  </t>
  </si>
  <si>
    <t>Speak No Evil</t>
  </si>
  <si>
    <t xml:space="preserve">Šuo kuris keliavo traukiniu  </t>
  </si>
  <si>
    <t>Lampo The Travelling Dog</t>
  </si>
  <si>
    <t xml:space="preserve">Kaimiečiai </t>
  </si>
  <si>
    <t>Chlopi</t>
  </si>
  <si>
    <t>PL, LT</t>
  </si>
  <si>
    <t xml:space="preserve">Stebėtojai  </t>
  </si>
  <si>
    <t>The Watchers</t>
  </si>
  <si>
    <t>Tiesos kadras</t>
  </si>
  <si>
    <t>Lee</t>
  </si>
  <si>
    <t xml:space="preserve">Duok ženklą </t>
  </si>
  <si>
    <t>Blink Twice</t>
  </si>
  <si>
    <t xml:space="preserve">Pilietinis karas  </t>
  </si>
  <si>
    <t>Civil War</t>
  </si>
  <si>
    <t>4 dienos iki Kalėdų</t>
  </si>
  <si>
    <t>SuperKlaus</t>
  </si>
  <si>
    <t>ES, UK, CA</t>
  </si>
  <si>
    <t xml:space="preserve">Malonės rūšys </t>
  </si>
  <si>
    <t>Kinds of Kindness</t>
  </si>
  <si>
    <t xml:space="preserve">Išdykusios letenos. Dingę augintiniai </t>
  </si>
  <si>
    <t>Grace And Pedro: Pets To The Rescue</t>
  </si>
  <si>
    <t xml:space="preserve">Mano šuo Artūras </t>
  </si>
  <si>
    <t>Arthur the King</t>
  </si>
  <si>
    <t xml:space="preserve">Kosminiai draugai </t>
  </si>
  <si>
    <t>Už gretimų durų</t>
  </si>
  <si>
    <t>Room Next Door</t>
  </si>
  <si>
    <t xml:space="preserve">Keliantis siaubą 3 </t>
  </si>
  <si>
    <t>Terrifier 3</t>
  </si>
  <si>
    <t xml:space="preserve">Theatrical Film Distribution   </t>
  </si>
  <si>
    <t xml:space="preserve">Lapių kelionė ledynuose </t>
  </si>
  <si>
    <t>Kina and Yuk</t>
  </si>
  <si>
    <t>IT, CA, FR</t>
  </si>
  <si>
    <t xml:space="preserve">Ozi. Miško balsas  </t>
  </si>
  <si>
    <t>Ozi: Voice Of The Forest</t>
  </si>
  <si>
    <t>UK, FR, JAV, CN</t>
  </si>
  <si>
    <t xml:space="preserve">Transformeriai. Pradžia </t>
  </si>
  <si>
    <t>Transformers One</t>
  </si>
  <si>
    <t xml:space="preserve">Argailas  </t>
  </si>
  <si>
    <t>Argylle</t>
  </si>
  <si>
    <t xml:space="preserve">Didžiosios lenktynės. Audi vs. Lancia </t>
  </si>
  <si>
    <t>Race for Glory</t>
  </si>
  <si>
    <t>IT, UK, IE</t>
  </si>
  <si>
    <t>Nematomas draugas</t>
  </si>
  <si>
    <t>Imaginary</t>
  </si>
  <si>
    <t xml:space="preserve">Čia  </t>
  </si>
  <si>
    <t>Here</t>
  </si>
  <si>
    <t xml:space="preserve">Afrika Pandastika </t>
  </si>
  <si>
    <t>Panda Bear in Africa</t>
  </si>
  <si>
    <t>DK, NL, FR, DE, EE, CN</t>
  </si>
  <si>
    <t xml:space="preserve">Kryčio anatomija </t>
  </si>
  <si>
    <t>Anatomy of a Fall</t>
  </si>
  <si>
    <t>Medžiotojas Kreivenas</t>
  </si>
  <si>
    <t>Kraven the Hunter</t>
  </si>
  <si>
    <t>Nuskraidink mane į mėnulį</t>
  </si>
  <si>
    <t>Fly Me to the Moon</t>
  </si>
  <si>
    <t xml:space="preserve">Maišagalvė  </t>
  </si>
  <si>
    <t>Baghead</t>
  </si>
  <si>
    <t xml:space="preserve">Borderlands: paslaptinga relikvija </t>
  </si>
  <si>
    <t>Borderlands</t>
  </si>
  <si>
    <t xml:space="preserve">Viena gyvybė </t>
  </si>
  <si>
    <t>One Life</t>
  </si>
  <si>
    <t>Madam Web</t>
  </si>
  <si>
    <t>Madame Web</t>
  </si>
  <si>
    <t xml:space="preserve">Istorija apie drugelį </t>
  </si>
  <si>
    <t>Butterfly Tale</t>
  </si>
  <si>
    <t>CA, DE</t>
  </si>
  <si>
    <t xml:space="preserve">Abigailė  </t>
  </si>
  <si>
    <t>Abigail</t>
  </si>
  <si>
    <t>US, IE</t>
  </si>
  <si>
    <t xml:space="preserve">Grafas Montekristas </t>
  </si>
  <si>
    <t>The Count of Monte-Cristo</t>
  </si>
  <si>
    <t>Egzorcizmas</t>
  </si>
  <si>
    <t>The Exorcism</t>
  </si>
  <si>
    <t>Haroldas ir magiškoji kreidelė</t>
  </si>
  <si>
    <t>Harold &amp; The Purple Crayon</t>
  </si>
  <si>
    <t>Praeities šešėlis</t>
  </si>
  <si>
    <t>May December</t>
  </si>
  <si>
    <t xml:space="preserve">Keistuolė Betė  </t>
  </si>
  <si>
    <t>My Freaky Family</t>
  </si>
  <si>
    <t>DE, IE, AU</t>
  </si>
  <si>
    <t xml:space="preserve">Partenopė </t>
  </si>
  <si>
    <t>Parthenope</t>
  </si>
  <si>
    <t>Nepažįstamieji: pirma dalis</t>
  </si>
  <si>
    <t>Strangers: Chapter One</t>
  </si>
  <si>
    <t>US, ES</t>
  </si>
  <si>
    <t xml:space="preserve">Pirmasis ženklas </t>
  </si>
  <si>
    <t>The First Omen</t>
  </si>
  <si>
    <t>Duobėje</t>
  </si>
  <si>
    <t>Maobori company</t>
  </si>
  <si>
    <t xml:space="preserve">Niekada nepaleisk </t>
  </si>
  <si>
    <t>Never Let Go</t>
  </si>
  <si>
    <t xml:space="preserve">Mano draugas pingvinas </t>
  </si>
  <si>
    <t>My Penguin friend</t>
  </si>
  <si>
    <t>US, BR</t>
  </si>
  <si>
    <t xml:space="preserve">Šešėlių vanduo  </t>
  </si>
  <si>
    <t>Night Swim</t>
  </si>
  <si>
    <t xml:space="preserve">Parko stebuklai </t>
  </si>
  <si>
    <t>The Inseparables</t>
  </si>
  <si>
    <t xml:space="preserve">Ryuichi Sakamoto | Opusas </t>
  </si>
  <si>
    <t>Ryuichi Sakamoto | Opus</t>
  </si>
  <si>
    <t>Varnas</t>
  </si>
  <si>
    <t>The Crow</t>
  </si>
  <si>
    <t xml:space="preserve">Baltoji paukštė </t>
  </si>
  <si>
    <t>White Bird a Wonder Story</t>
  </si>
  <si>
    <t xml:space="preserve">Raganosis Rino  </t>
  </si>
  <si>
    <t>Thabo and the Rhino Case</t>
  </si>
  <si>
    <t>Kopa</t>
  </si>
  <si>
    <t>Dune</t>
  </si>
  <si>
    <t xml:space="preserve">Geležiniai gniaužtai </t>
  </si>
  <si>
    <t>The Iron Claw</t>
  </si>
  <si>
    <t>Bagman: šeimos prakeiksmas</t>
  </si>
  <si>
    <t>Bagman</t>
  </si>
  <si>
    <t>Numylėtinė</t>
  </si>
  <si>
    <t>Miller's Girl</t>
  </si>
  <si>
    <t>Mamutų medžioklė</t>
  </si>
  <si>
    <t>Mūza</t>
  </si>
  <si>
    <t xml:space="preserve">Hit Man </t>
  </si>
  <si>
    <t xml:space="preserve">Paskutinė Froido sesija </t>
  </si>
  <si>
    <t>Freud's Last Session</t>
  </si>
  <si>
    <t>Karalienės žaidimas</t>
  </si>
  <si>
    <t>Firebrand</t>
  </si>
  <si>
    <t xml:space="preserve">Baikeriai  </t>
  </si>
  <si>
    <t>Bikeriders</t>
  </si>
  <si>
    <t xml:space="preserve">Naktis su žudiku  </t>
  </si>
  <si>
    <t>Strange Darling</t>
  </si>
  <si>
    <t xml:space="preserve">Monstras </t>
  </si>
  <si>
    <t>Monster</t>
  </si>
  <si>
    <t xml:space="preserve">Diplodokas </t>
  </si>
  <si>
    <t>Diplodocus</t>
  </si>
  <si>
    <t>Fantastinių gyvūnų legenda</t>
  </si>
  <si>
    <t>Zak &amp; Wowo, la légende de Lendarys</t>
  </si>
  <si>
    <t>Tylioji brolija</t>
  </si>
  <si>
    <t>The Order</t>
  </si>
  <si>
    <t xml:space="preserve"> 2024-12-13</t>
  </si>
  <si>
    <t xml:space="preserve">Chimera </t>
  </si>
  <si>
    <t>La Chimera</t>
  </si>
  <si>
    <t xml:space="preserve">Kitąmet tuo pačiu laiku </t>
  </si>
  <si>
    <t>This Time Next Year</t>
  </si>
  <si>
    <t>Monkey Man</t>
  </si>
  <si>
    <t>US, IN, SG, CA</t>
  </si>
  <si>
    <t xml:space="preserve">5½ meilės istorijos viename Vilniaus bute </t>
  </si>
  <si>
    <t>Five and a Half Love Stories in an Apartment in Vilnius, Lithuania</t>
  </si>
  <si>
    <t>LT, IE, LV</t>
  </si>
  <si>
    <t xml:space="preserve">Žiedų valdovas: Rohirimų karas </t>
  </si>
  <si>
    <t>Lord of the Rings: The War of the Rohirrim</t>
  </si>
  <si>
    <t xml:space="preserve">Savaitgalis Taipėjuje  </t>
  </si>
  <si>
    <t>Weekend in Taipei</t>
  </si>
  <si>
    <t>Baimė</t>
  </si>
  <si>
    <t xml:space="preserve">Afraid  </t>
  </si>
  <si>
    <t xml:space="preserve">Narsieji gelbėtojai  </t>
  </si>
  <si>
    <t>Combat Wombat: Back 2 Back</t>
  </si>
  <si>
    <t xml:space="preserve">Aš ir jis. Tikros vestuvės </t>
  </si>
  <si>
    <t>Beautiful Wedding</t>
  </si>
  <si>
    <t xml:space="preserve">Dryžių sergėtojas  </t>
  </si>
  <si>
    <t>Extinction</t>
  </si>
  <si>
    <t>MY</t>
  </si>
  <si>
    <t xml:space="preserve">Psichopato bučinys  </t>
  </si>
  <si>
    <t>Woman Of The Hour</t>
  </si>
  <si>
    <t xml:space="preserve">Marija Montesori </t>
  </si>
  <si>
    <t>La nouvelle femme</t>
  </si>
  <si>
    <t xml:space="preserve">Trys muškietininkai: Miledi  </t>
  </si>
  <si>
    <t>The Three Musketeers: Milady</t>
  </si>
  <si>
    <t>ES, FR, DE</t>
  </si>
  <si>
    <t xml:space="preserve">Motinos instinktas </t>
  </si>
  <si>
    <t>Mothers‘ instinct</t>
  </si>
  <si>
    <t>Mokinys</t>
  </si>
  <si>
    <t>Apprentice</t>
  </si>
  <si>
    <t>DK, CA, IE, US</t>
  </si>
  <si>
    <t xml:space="preserve">Horizontas 1 dalis  </t>
  </si>
  <si>
    <t>Horizon an American Saga Part 1</t>
  </si>
  <si>
    <t>Atmintis</t>
  </si>
  <si>
    <t>Memory</t>
  </si>
  <si>
    <t>Daaaaaali!</t>
  </si>
  <si>
    <t xml:space="preserve">Nežinomais takais  </t>
  </si>
  <si>
    <t>Sur les chemins noirs</t>
  </si>
  <si>
    <t xml:space="preserve">Blogio šalis </t>
  </si>
  <si>
    <t>Land of Bad</t>
  </si>
  <si>
    <t xml:space="preserve">Meilės prigimtis </t>
  </si>
  <si>
    <t>Simple comme Sylvain</t>
  </si>
  <si>
    <t>Paslapčių traukinys</t>
  </si>
  <si>
    <t>A Mystery on the Cattle Hill Express</t>
  </si>
  <si>
    <t xml:space="preserve">Broliai lokiai: laiko kilpa  </t>
  </si>
  <si>
    <t>Boonie Bears: Time Twist</t>
  </si>
  <si>
    <t xml:space="preserve">Gobšuoliai </t>
  </si>
  <si>
    <t>Greedy People</t>
  </si>
  <si>
    <t xml:space="preserve">Travolta </t>
  </si>
  <si>
    <t xml:space="preserve">Kai ateina ruduo </t>
  </si>
  <si>
    <t>When Fall Is Coming</t>
  </si>
  <si>
    <t xml:space="preserve">Kauliuko metimas  </t>
  </si>
  <si>
    <t>Breaking point</t>
  </si>
  <si>
    <t xml:space="preserve">Šiaurietiški patogumai </t>
  </si>
  <si>
    <t>Northern Comfort</t>
  </si>
  <si>
    <t>IS, UK, DE</t>
  </si>
  <si>
    <t>MaXXXine</t>
  </si>
  <si>
    <t>Megalopolis</t>
  </si>
  <si>
    <t xml:space="preserve">Kažkas ten yra  </t>
  </si>
  <si>
    <t>Something in the Water</t>
  </si>
  <si>
    <t xml:space="preserve">Arkadija </t>
  </si>
  <si>
    <t>Arcadia</t>
  </si>
  <si>
    <t xml:space="preserve">Lincesa. Miško princesė  </t>
  </si>
  <si>
    <t>Lincessa. The Silences Of The Forest</t>
  </si>
  <si>
    <t xml:space="preserve">Liepsnojantis dangus </t>
  </si>
  <si>
    <t>Roter Himmel</t>
  </si>
  <si>
    <t>Paskutinė užduotis</t>
  </si>
  <si>
    <t>Knox goes away</t>
  </si>
  <si>
    <t xml:space="preserve">Viltingas rytojus  </t>
  </si>
  <si>
    <t>There’s Still Tomorrow</t>
  </si>
  <si>
    <t xml:space="preserve">Žvėriška prigimtis </t>
  </si>
  <si>
    <t>In A Violent Nature</t>
  </si>
  <si>
    <t xml:space="preserve">Gyvūnų karalystė </t>
  </si>
  <si>
    <t>Le règne animal</t>
  </si>
  <si>
    <t>Mėnesinės</t>
  </si>
  <si>
    <t>Periodical</t>
  </si>
  <si>
    <t>Absolution</t>
  </si>
  <si>
    <t xml:space="preserve">Pragaro vaikis: sukčius </t>
  </si>
  <si>
    <t>Hellboy: The Crooked man</t>
  </si>
  <si>
    <t>US, UK, DE</t>
  </si>
  <si>
    <t>Kalėdų eglutės gyvenimas ir mirtis</t>
  </si>
  <si>
    <t>LT, DK, GE</t>
  </si>
  <si>
    <t>Zero Copy</t>
  </si>
  <si>
    <t xml:space="preserve">Hana monstrų pasaulyje  </t>
  </si>
  <si>
    <t>Hanna And The Monsters</t>
  </si>
  <si>
    <t xml:space="preserve">Blogis (ne)egzistuoja </t>
  </si>
  <si>
    <t>Evil does not exist</t>
  </si>
  <si>
    <t xml:space="preserve">Meilė, melas, kraujas </t>
  </si>
  <si>
    <t>Love Lies Bleeding</t>
  </si>
  <si>
    <t xml:space="preserve">Pažadėtoji žemė </t>
  </si>
  <si>
    <t>Bastarden</t>
  </si>
  <si>
    <t xml:space="preserve">Viena vasara  </t>
  </si>
  <si>
    <t>Le temps d'un été</t>
  </si>
  <si>
    <t xml:space="preserve">O, Paryžiau!  </t>
  </si>
  <si>
    <t>Paris Paradis</t>
  </si>
  <si>
    <t>Bernadeta</t>
  </si>
  <si>
    <t>Bernadette</t>
  </si>
  <si>
    <t xml:space="preserve">Vorai  </t>
  </si>
  <si>
    <t>Sting</t>
  </si>
  <si>
    <t xml:space="preserve">Mažylis Nikolia pasakoja apie laimę </t>
  </si>
  <si>
    <t xml:space="preserve">Petit Nicolas: Qu'est-Ce Qu'on Attend Pour Être Heureux? </t>
  </si>
  <si>
    <t>FR, LU, CA</t>
  </si>
  <si>
    <t>69 išpažintis</t>
  </si>
  <si>
    <t>Mental machinery</t>
  </si>
  <si>
    <t xml:space="preserve">Dogmenas </t>
  </si>
  <si>
    <t>DogMan</t>
  </si>
  <si>
    <t xml:space="preserve">Misija Titanas  </t>
  </si>
  <si>
    <t>Slingshot</t>
  </si>
  <si>
    <t>US, HU, ID</t>
  </si>
  <si>
    <t xml:space="preserve">Metai buvo sunkūs </t>
  </si>
  <si>
    <t>Une année difficile</t>
  </si>
  <si>
    <t>Islandija: paklydę dykumoje</t>
  </si>
  <si>
    <t>Špikis</t>
  </si>
  <si>
    <t>Keliautojos poreikiai</t>
  </si>
  <si>
    <t>Yeohaengjaui pilyo</t>
  </si>
  <si>
    <t>Mūsų tėtis</t>
  </si>
  <si>
    <t>Goodrich</t>
  </si>
  <si>
    <t xml:space="preserve">Reiganas </t>
  </si>
  <si>
    <t>Reagan</t>
  </si>
  <si>
    <t xml:space="preserve">Stebuklų knyga </t>
  </si>
  <si>
    <t>La chambre des merveilles</t>
  </si>
  <si>
    <t>What the Finn – Summer of Surprises (Kannawoniwasein!)</t>
  </si>
  <si>
    <t>Misija: Linksmybių mokykla langweiligste Schule der Welt)</t>
  </si>
  <si>
    <t>Die langweiligste Schule der Welt</t>
  </si>
  <si>
    <t>Rašytojas</t>
  </si>
  <si>
    <t>The Writer</t>
  </si>
  <si>
    <t>LT, DE, US</t>
  </si>
  <si>
    <t xml:space="preserve">Vizijos </t>
  </si>
  <si>
    <t>Visions</t>
  </si>
  <si>
    <t xml:space="preserve">Šventųjų ir nusidėjėlių žemėje  </t>
  </si>
  <si>
    <t>In the Land of Saints and Sinners</t>
  </si>
  <si>
    <t>Larsas yra LOL</t>
  </si>
  <si>
    <t>Lars er LOL</t>
  </si>
  <si>
    <t>Femme</t>
  </si>
  <si>
    <t xml:space="preserve">Magiškos gyvūnų Kalėdos  </t>
  </si>
  <si>
    <t>Le Grand Noël des Animaux</t>
  </si>
  <si>
    <t>Paklusnumo žaidimai</t>
  </si>
  <si>
    <t>Subservience</t>
  </si>
  <si>
    <t>Tikslas – įvartis</t>
  </si>
  <si>
    <t>Next Goal Wins</t>
  </si>
  <si>
    <t xml:space="preserve">Pakilimas  </t>
  </si>
  <si>
    <t>Elevation</t>
  </si>
  <si>
    <t xml:space="preserve">Nakties skerdikas </t>
  </si>
  <si>
    <t>Wake Up</t>
  </si>
  <si>
    <t xml:space="preserve">Milli Vanilli </t>
  </si>
  <si>
    <t>Girl You Know It's True</t>
  </si>
  <si>
    <t xml:space="preserve">Kalėjimo prižiūrėtoja  </t>
  </si>
  <si>
    <t>Vogter</t>
  </si>
  <si>
    <t xml:space="preserve">Meilės laivas  </t>
  </si>
  <si>
    <t>La petite vadrouille</t>
  </si>
  <si>
    <t xml:space="preserve">Tylos valanda  </t>
  </si>
  <si>
    <t>The Silent Hour</t>
  </si>
  <si>
    <t xml:space="preserve">Saldi rytinė pakrantė </t>
  </si>
  <si>
    <t>The Sweet East</t>
  </si>
  <si>
    <t>Paslaptis</t>
  </si>
  <si>
    <t xml:space="preserve">Apsinuoginusi mūza </t>
  </si>
  <si>
    <t>Bonnard: Pierre &amp; Marthe</t>
  </si>
  <si>
    <t xml:space="preserve">Oho! </t>
  </si>
  <si>
    <t>Wahou!</t>
  </si>
  <si>
    <t xml:space="preserve">Chaoso seserys ir pingvinas Polas </t>
  </si>
  <si>
    <t>Die Chaosschwestern und Pinguin Paul</t>
  </si>
  <si>
    <t xml:space="preserve">Mylimiausias mano pyragas  </t>
  </si>
  <si>
    <t>Keyke mahboobe man</t>
  </si>
  <si>
    <t xml:space="preserve">IR, FR, SE, DE </t>
  </si>
  <si>
    <t xml:space="preserve">Legua </t>
  </si>
  <si>
    <t>Légua</t>
  </si>
  <si>
    <t xml:space="preserve">Laisvo elgesio šeimynėlė </t>
  </si>
  <si>
    <t>The Radleys</t>
  </si>
  <si>
    <t>Jausmas, kad laikas ką nors daryti jau praėjo</t>
  </si>
  <si>
    <t>The Feeling That the Time for Doing Something Has Passed</t>
  </si>
  <si>
    <t xml:space="preserve">Žalia siena </t>
  </si>
  <si>
    <t>Zielona granica</t>
  </si>
  <si>
    <t>PL, BE, CZ, US, FR, TR, DE</t>
  </si>
  <si>
    <t>Muzika</t>
  </si>
  <si>
    <t xml:space="preserve">Music </t>
  </si>
  <si>
    <t xml:space="preserve">Šokių karalienė </t>
  </si>
  <si>
    <t>Dancing Queen</t>
  </si>
  <si>
    <t xml:space="preserve">Mikė Pūkuotukas: Kraujas ir medus 2 </t>
  </si>
  <si>
    <t>Winnie the Pooh: Blood and Honey 2</t>
  </si>
  <si>
    <t xml:space="preserve">Aš čia kapitonas </t>
  </si>
  <si>
    <t>Io Capitano</t>
  </si>
  <si>
    <t>IT, BE, FR</t>
  </si>
  <si>
    <t>Labirintai</t>
  </si>
  <si>
    <t>Pasagges</t>
  </si>
  <si>
    <t>FR, DE</t>
  </si>
  <si>
    <t xml:space="preserve">Juodoji kanarėlė  </t>
  </si>
  <si>
    <t>Canary Black</t>
  </si>
  <si>
    <t>UK, US, HR</t>
  </si>
  <si>
    <t>Čiurlionis AI</t>
  </si>
  <si>
    <t>Broom Films</t>
  </si>
  <si>
    <t xml:space="preserve">Gera mergaitė </t>
  </si>
  <si>
    <t>Babygirl</t>
  </si>
  <si>
    <t xml:space="preserve">Svajonių atostogos </t>
  </si>
  <si>
    <t>The Holdovers</t>
  </si>
  <si>
    <t xml:space="preserve">Apie sausą žolę </t>
  </si>
  <si>
    <t>Kuru Otlar Üstüne</t>
  </si>
  <si>
    <t>TR</t>
  </si>
  <si>
    <t>Bolero</t>
  </si>
  <si>
    <t xml:space="preserve">Vienuolis ir ginklas </t>
  </si>
  <si>
    <t>The Monk and the Gun</t>
  </si>
  <si>
    <t>BT, FR, US, TW</t>
  </si>
  <si>
    <t>Karta.EU</t>
  </si>
  <si>
    <t>How to Have Sex</t>
  </si>
  <si>
    <t>UK, GR</t>
  </si>
  <si>
    <t>Gyvūnas</t>
  </si>
  <si>
    <t>Animal</t>
  </si>
  <si>
    <t xml:space="preserve">Dabar ir visada  </t>
  </si>
  <si>
    <t>Here Now</t>
  </si>
  <si>
    <t xml:space="preserve">Įpėdinis </t>
  </si>
  <si>
    <t>Le successeur</t>
  </si>
  <si>
    <t>Šešėlių pėdsakais</t>
  </si>
  <si>
    <t>Ghost Trail</t>
  </si>
  <si>
    <t>Vištienos Lindai!</t>
  </si>
  <si>
    <t>Linda veut du poulet!</t>
  </si>
  <si>
    <t>Kritinė zona</t>
  </si>
  <si>
    <t>Mantagheye bohrani</t>
  </si>
  <si>
    <t xml:space="preserve">Kaupikai </t>
  </si>
  <si>
    <t>Hoard</t>
  </si>
  <si>
    <t>Stebuklinga šviesa</t>
  </si>
  <si>
    <t>Tonda, Slávka a kouzelné svetlo</t>
  </si>
  <si>
    <t>CZ, SK, HU</t>
  </si>
  <si>
    <t xml:space="preserve">Ponas Bleikas jūsų paslaugoms </t>
  </si>
  <si>
    <t>Complètement cramé</t>
  </si>
  <si>
    <t xml:space="preserve">Praeitą vasarą  </t>
  </si>
  <si>
    <t>L’Ete Dernier</t>
  </si>
  <si>
    <t>Kalifornijos svajos</t>
  </si>
  <si>
    <t>La La Land</t>
  </si>
  <si>
    <t>PAW Patrol: The Mighty Movie</t>
  </si>
  <si>
    <t>Smalsusis Tobis</t>
  </si>
  <si>
    <t>Checker Tobi und die Reise zu den fliegenden Flüssen</t>
  </si>
  <si>
    <t xml:space="preserve">After. Fanams </t>
  </si>
  <si>
    <t>Beyond After</t>
  </si>
  <si>
    <t>Mūsų svajonės</t>
  </si>
  <si>
    <t>We Have a Dream</t>
  </si>
  <si>
    <t xml:space="preserve">Abipusis sutikimas  </t>
  </si>
  <si>
    <t>Consent</t>
  </si>
  <si>
    <t xml:space="preserve">Geriausi mūsų metai </t>
  </si>
  <si>
    <t xml:space="preserve">Žiogas ir Antuanetė </t>
  </si>
  <si>
    <t>Cricket &amp; Antoinette</t>
  </si>
  <si>
    <t xml:space="preserve">Jungle Bunch 2 </t>
  </si>
  <si>
    <t xml:space="preserve">Mano Marčelas  </t>
  </si>
  <si>
    <t>Marcello Mio</t>
  </si>
  <si>
    <t xml:space="preserve">Vaikis žudo pasaulį  </t>
  </si>
  <si>
    <t>Boy Kills World</t>
  </si>
  <si>
    <t xml:space="preserve">Palikimas  </t>
  </si>
  <si>
    <t>Treasure</t>
  </si>
  <si>
    <t>DE, FR</t>
  </si>
  <si>
    <t>Rytoj kažkur prie jūros</t>
  </si>
  <si>
    <t>Morgen irgendwo am meer</t>
  </si>
  <si>
    <t xml:space="preserve">Oho! Žinutė iš kosmoso  </t>
  </si>
  <si>
    <t>Wow! Message from Space</t>
  </si>
  <si>
    <t xml:space="preserve">Mažojo Nikolia lobis </t>
  </si>
  <si>
    <t>Le Trésor du Petit Nicolas</t>
  </si>
  <si>
    <t>The Exorcist: Believer</t>
  </si>
  <si>
    <t xml:space="preserve">Tegul prasideda šokiai </t>
  </si>
  <si>
    <t>Empieza el baile</t>
  </si>
  <si>
    <t>Ramenai</t>
  </si>
  <si>
    <t>Ramen Teh</t>
  </si>
  <si>
    <t>SG, JP, FR</t>
  </si>
  <si>
    <t xml:space="preserve">Šventasis pagrobimas </t>
  </si>
  <si>
    <t>Rapito</t>
  </si>
  <si>
    <t>Killers of the Flower Moon</t>
  </si>
  <si>
    <t xml:space="preserve">Stebuklingoji boružėlė ir juodasis katinas  </t>
  </si>
  <si>
    <t>Kryžkelė</t>
  </si>
  <si>
    <t>Crossing</t>
  </si>
  <si>
    <t xml:space="preserve">SE, DK, FR, TR, GE </t>
  </si>
  <si>
    <t xml:space="preserve">Visi mes svetimi  </t>
  </si>
  <si>
    <t>All of Us Strangers</t>
  </si>
  <si>
    <t>UK, US</t>
  </si>
  <si>
    <t>Mūsų namai</t>
  </si>
  <si>
    <t>Where We Belong</t>
  </si>
  <si>
    <t>CH</t>
  </si>
  <si>
    <t xml:space="preserve">Mano laisvė  </t>
  </si>
  <si>
    <t>Mana Brīvība</t>
  </si>
  <si>
    <t>LV, LT</t>
  </si>
  <si>
    <t xml:space="preserve">Nesiilsėkite ramybėje  </t>
  </si>
  <si>
    <t>Håndtering av udøde</t>
  </si>
  <si>
    <t>Banelė ir Adama</t>
  </si>
  <si>
    <t>Banel &amp; Adama</t>
  </si>
  <si>
    <t>Viskas įmanoma</t>
  </si>
  <si>
    <t>Jippie No More</t>
  </si>
  <si>
    <t>Little Mermaid</t>
  </si>
  <si>
    <t xml:space="preserve">Gimtadienis  </t>
  </si>
  <si>
    <t>Birthday Girl</t>
  </si>
  <si>
    <t xml:space="preserve">Marijos tyla  </t>
  </si>
  <si>
    <t>Marijas Klusums</t>
  </si>
  <si>
    <t>LT, LV</t>
  </si>
  <si>
    <t xml:space="preserve">Paryžietė </t>
  </si>
  <si>
    <t>Rue des dames</t>
  </si>
  <si>
    <t>Dahomėja</t>
  </si>
  <si>
    <t>Dahomey</t>
  </si>
  <si>
    <t xml:space="preserve">Delinkventai </t>
  </si>
  <si>
    <t>Los delincuentes</t>
  </si>
  <si>
    <t xml:space="preserve"> Syk Pike</t>
  </si>
  <si>
    <t>Viskas bus kitaip</t>
  </si>
  <si>
    <t>Everything Will Change</t>
  </si>
  <si>
    <t>DE, NL</t>
  </si>
  <si>
    <t>Pakalikai</t>
  </si>
  <si>
    <t>Minions</t>
  </si>
  <si>
    <t xml:space="preserve">Sonne und Beton </t>
  </si>
  <si>
    <t>Sun and Concrete</t>
  </si>
  <si>
    <t>Blur: To The End</t>
  </si>
  <si>
    <t xml:space="preserve">Paskutinis šokis  </t>
  </si>
  <si>
    <t xml:space="preserve">Tikroji priežastis </t>
  </si>
  <si>
    <t>Explanation for everything</t>
  </si>
  <si>
    <t>HU</t>
  </si>
  <si>
    <t>M-Films / Europos kinas</t>
  </si>
  <si>
    <t xml:space="preserve">Les Misérables. Vargdieniai  </t>
  </si>
  <si>
    <t>Les Misérables</t>
  </si>
  <si>
    <t xml:space="preserve">Ashes in the Snow </t>
  </si>
  <si>
    <t>Williams metodas</t>
  </si>
  <si>
    <t>King Richard</t>
  </si>
  <si>
    <t>Tapytoja ir vagis</t>
  </si>
  <si>
    <t>Kunstneren og tyven</t>
  </si>
  <si>
    <t>NO, US</t>
  </si>
  <si>
    <t>Zero Zone</t>
  </si>
  <si>
    <t>LT, UA</t>
  </si>
  <si>
    <t>Svečiuose</t>
  </si>
  <si>
    <t>Gæsterne</t>
  </si>
  <si>
    <t>DK, NL</t>
  </si>
  <si>
    <t>Benas grįžo į namus</t>
  </si>
  <si>
    <t>Ben is Back</t>
  </si>
  <si>
    <t xml:space="preserve">Mažasis princas  </t>
  </si>
  <si>
    <t>Little prince</t>
  </si>
  <si>
    <t xml:space="preserve">Suspirija  </t>
  </si>
  <si>
    <t>Suspiria</t>
  </si>
  <si>
    <t>Ypatingieji</t>
  </si>
  <si>
    <t xml:space="preserve">Hors normes </t>
  </si>
  <si>
    <t xml:space="preserve">Vampyriukas  </t>
  </si>
  <si>
    <t>Petit Vampire</t>
  </si>
  <si>
    <t xml:space="preserve">Dar po vieną </t>
  </si>
  <si>
    <t>Druk</t>
  </si>
  <si>
    <t xml:space="preserve">Toro </t>
  </si>
  <si>
    <t>Mandibules</t>
  </si>
  <si>
    <t>Ties virimo riba</t>
  </si>
  <si>
    <t>Boiling Point</t>
  </si>
  <si>
    <t>Irklais per Atlantą (Irklais per Atlantą)</t>
  </si>
  <si>
    <t>Išvirkščias pasaulis 2   (Inside Out 2)</t>
  </si>
  <si>
    <t>Bjaurusis aš 4  (Despicable Me 4)</t>
  </si>
  <si>
    <t>Vajana 2  (Moana 2)</t>
  </si>
  <si>
    <t>Kung Fu Panda 4 (Kung Fu Panda 4)</t>
  </si>
  <si>
    <t>Mes dedame tašką  (It Ends With Us)</t>
  </si>
  <si>
    <t>Kopa: antra dalis  (Dune: Part II)</t>
  </si>
  <si>
    <t>Deadpool ir Ernis   (Deadpool &amp; Wolverine)</t>
  </si>
  <si>
    <t>Draugų lažybos (Draugų lažybos)</t>
  </si>
  <si>
    <t>Gladiatorius 2   (Gladiator 2)</t>
  </si>
  <si>
    <t>Kaimynai (Kaimynai)</t>
  </si>
  <si>
    <t>Garfildas   (The Garfield Movie)</t>
  </si>
  <si>
    <t>Venomas 3 (Venom: The Last Dance)</t>
  </si>
  <si>
    <t>Reemigrantai 2 (Reemigrantai 2)</t>
  </si>
  <si>
    <t>Prasti reikalai   (Poor Things)</t>
  </si>
  <si>
    <t>Sesės (Sesės)</t>
  </si>
  <si>
    <t>10 katino gyvenimų (10 Lives)</t>
  </si>
  <si>
    <t>Laukinukė Roz  (Wild Robot)</t>
  </si>
  <si>
    <t>Džokeris: Folie A Deux (Joker: Folie a Deux)</t>
  </si>
  <si>
    <t>Pašėlę vyrukai: viskas arba nieko   (Bad Boys: Ride Or Die)</t>
  </si>
  <si>
    <t>Ežiukas Sonic 3   (Sonic the Hedgehog 3)</t>
  </si>
  <si>
    <t>Beetlejuice Beetlejuice (Beetlejuice Beetlejuice)</t>
  </si>
  <si>
    <t>Mufasa. Liūtas karalius   (Mufasa: The Lion King)</t>
  </si>
  <si>
    <t>Godzila ir kongas: Nauja imperija (Godzilla x Kong: The New Empire)</t>
  </si>
  <si>
    <t>Tylos zona. Pirmoji diena (A Quiet Place: Day One)</t>
  </si>
  <si>
    <t>Šypsena 2  (Smile 2)</t>
  </si>
  <si>
    <t>Sielų kolekcionierius  (Longlegs)</t>
  </si>
  <si>
    <t>Piktoji   (Wicked)</t>
  </si>
  <si>
    <t>Kodas raudonas   (Red One)</t>
  </si>
  <si>
    <t>Bitininkas   (Beekeeper)</t>
  </si>
  <si>
    <t>Svetimas: Romulas   (Alien: Romulus)</t>
  </si>
  <si>
    <t>Tik ne tu   (Anyone But You)</t>
  </si>
  <si>
    <t>Ema ir juodasis jaguaras (Le Dernier Jaguar)</t>
  </si>
  <si>
    <t>Ferrari (Ferrari)</t>
  </si>
  <si>
    <t>Substancija  (The Substance)</t>
  </si>
  <si>
    <t>Madam Clicquot   (Widow Clicquot)</t>
  </si>
  <si>
    <t>Beždžionių planetos karalystė   (Kingdom of the Planet of the Apes )</t>
  </si>
  <si>
    <t>Furioza: Pašėlusio Makso saga (Furiosa: A Mad Max Saga)</t>
  </si>
  <si>
    <t>Kaskadininkas   (The Fall Guy)</t>
  </si>
  <si>
    <t>Nematomi draugai (IF: Imaginary Friends)</t>
  </si>
  <si>
    <t>Drakonų sergėtoja   (Dragonkeeper)</t>
  </si>
  <si>
    <t>Mirties korta   (Tarot)</t>
  </si>
  <si>
    <t>Nedžentelmeniško karo ministerija  (The Ministry of Ungentlemanly Warfare)</t>
  </si>
  <si>
    <t>Tornadų medžiotojai   (Twisters)</t>
  </si>
  <si>
    <t>Laikas gyventi  (We Live in Time)</t>
  </si>
  <si>
    <t>Varžovai   (Challengers)</t>
  </si>
  <si>
    <t>Niko. Už Šiaurės pašvaistės   (Niko: Beyond The Northern Lights)</t>
  </si>
  <si>
    <t>Vaiduoklių medžiotojai: sustingę iš baimės   (Ghostbusters Frozen Empire)</t>
  </si>
  <si>
    <t>Tikri farai (Tikri farai)</t>
  </si>
  <si>
    <t>Gardutė (Gardutė)</t>
  </si>
  <si>
    <t>Eretikas   (Heretic)</t>
  </si>
  <si>
    <t>Prezidentas (Prezidentas)</t>
  </si>
  <si>
    <t>Back To Black (Back To Black)</t>
  </si>
  <si>
    <t>Šuo ir katė. Pabėgimas  (Chien et Chat)</t>
  </si>
  <si>
    <t>Priscilla (Priscilla)</t>
  </si>
  <si>
    <t>200% Vilkas (200% Wolf)</t>
  </si>
  <si>
    <t>Nekaltoji   (Immaculate)</t>
  </si>
  <si>
    <t>Sparnuoti herojai (Super Wings the Movie: Maximum Speed)</t>
  </si>
  <si>
    <t>Interesų zona  (The Zone of Interest)</t>
  </si>
  <si>
    <t>10 pasimatymų (10 pasimatymų)</t>
  </si>
  <si>
    <t>Nutrūktgalviai: Don Kichoto pėdsakais (Giants of La Mancha)</t>
  </si>
  <si>
    <t>Bob Marley: One Love (Bob Marley: One Love)</t>
  </si>
  <si>
    <t>Nekalbėk apie blogį   (Speak No Evil)</t>
  </si>
  <si>
    <t>Šuo kuris keliavo traukiniu   (Lampo The Travelling Dog)</t>
  </si>
  <si>
    <t>Kaimiečiai  (Chlopi)</t>
  </si>
  <si>
    <t>Stebėtojai   (The Watchers)</t>
  </si>
  <si>
    <t>Tiesos kadras (Lee)</t>
  </si>
  <si>
    <t>Duok ženklą  (Blink Twice)</t>
  </si>
  <si>
    <t>Pilietinis karas   (Civil War)</t>
  </si>
  <si>
    <t>4 dienos iki Kalėdų (SuperKlaus)</t>
  </si>
  <si>
    <t>Malonės rūšys  (Kinds of Kindness)</t>
  </si>
  <si>
    <t>Išdykusios letenos. Dingę augintiniai  (Grace And Pedro: Pets To The Rescue)</t>
  </si>
  <si>
    <t>Mano šuo Artūras  (Arthur the King)</t>
  </si>
  <si>
    <t>Kosminiai draugai  (Headspace)</t>
  </si>
  <si>
    <t>Už gretimų durų (Room Next Door)</t>
  </si>
  <si>
    <t>Keliantis siaubą 3  (Terrifier 3)</t>
  </si>
  <si>
    <t>Lapių kelionė ledynuose  (Kina and Yuk)</t>
  </si>
  <si>
    <t>Ozi. Miško balsas   (Ozi: Voice Of The Forest)</t>
  </si>
  <si>
    <t>Transformeriai. Pradžia  (Transformers One)</t>
  </si>
  <si>
    <t>Argailas   (Argylle)</t>
  </si>
  <si>
    <t>Didžiosios lenktynės. Audi vs. Lancia  (Race for Glory)</t>
  </si>
  <si>
    <t>Nematomas draugas (Imaginary)</t>
  </si>
  <si>
    <t>Čia   (Here)</t>
  </si>
  <si>
    <t>Afrika Pandastika  (Panda Bear in Africa)</t>
  </si>
  <si>
    <t>Kryčio anatomija  (Anatomy of a Fall)</t>
  </si>
  <si>
    <t>Medžiotojas Kreivenas (Kraven the Hunter)</t>
  </si>
  <si>
    <t>Nuskraidink mane į mėnulį (Fly Me to the Moon)</t>
  </si>
  <si>
    <t>Maišagalvė   (Baghead)</t>
  </si>
  <si>
    <t>Borderlands: paslaptinga relikvija  (Borderlands)</t>
  </si>
  <si>
    <t>Viena gyvybė  (One Life)</t>
  </si>
  <si>
    <t>Madam Web (Madame Web)</t>
  </si>
  <si>
    <t>Istorija apie drugelį  (Butterfly Tale)</t>
  </si>
  <si>
    <t>Abigailė   (Abigail)</t>
  </si>
  <si>
    <t>Grafas Montekristas  (The Count of Monte-Cristo)</t>
  </si>
  <si>
    <t>Egzorcizmas (The Exorcism)</t>
  </si>
  <si>
    <t>Haroldas ir magiškoji kreidelė (Harold &amp; The Purple Crayon)</t>
  </si>
  <si>
    <t>Praeities šešėlis (May December)</t>
  </si>
  <si>
    <t>Keistuolė Betė   (My Freaky Family)</t>
  </si>
  <si>
    <t>Partenopė  (Parthenope)</t>
  </si>
  <si>
    <t>Nepažįstamieji: pirma dalis (Strangers: Chapter One)</t>
  </si>
  <si>
    <t>Pirmasis ženklas  (The First Omen)</t>
  </si>
  <si>
    <t>Duobėje (Duobėje)</t>
  </si>
  <si>
    <t>Niekada nepaleisk  (Never Let Go)</t>
  </si>
  <si>
    <t>Mano draugas pingvinas  (My Penguin friend)</t>
  </si>
  <si>
    <t>Šešėlių vanduo   (Night Swim)</t>
  </si>
  <si>
    <t>Ryuichi Sakamoto | Opusas  (Ryuichi Sakamoto | Opus)</t>
  </si>
  <si>
    <t>Varnas (The Crow)</t>
  </si>
  <si>
    <t>Baltoji paukštė  (White Bird a Wonder Story)</t>
  </si>
  <si>
    <t>Raganosis Rino   (Thabo and the Rhino Case)</t>
  </si>
  <si>
    <t>Geležiniai gniaužtai  (The Iron Claw)</t>
  </si>
  <si>
    <t>Bagman: šeimos prakeiksmas (Bagman)</t>
  </si>
  <si>
    <t>Numylėtinė (Miller's Girl)</t>
  </si>
  <si>
    <t>Mamutų medžioklė (Mamutų medžioklė)</t>
  </si>
  <si>
    <t>Mūza (Mūza)</t>
  </si>
  <si>
    <t>Hit Man  (Hit Man )</t>
  </si>
  <si>
    <t>Paskutinė Froido sesija  (Freud's Last Session)</t>
  </si>
  <si>
    <t>Karalienės žaidimas (Firebrand)</t>
  </si>
  <si>
    <t>Baikeriai   (Bikeriders)</t>
  </si>
  <si>
    <t>Naktis su žudiku   (Strange Darling)</t>
  </si>
  <si>
    <t>Monstras  (Monster)</t>
  </si>
  <si>
    <t>Diplodokas  (Diplodocus)</t>
  </si>
  <si>
    <t>Fantastinių gyvūnų legenda (Zak &amp; Wowo, la légende de Lendarys)</t>
  </si>
  <si>
    <t>Tylioji brolija (The Order)</t>
  </si>
  <si>
    <t>Chimera  (La Chimera)</t>
  </si>
  <si>
    <t>Kitąmet tuo pačiu laiku  (This Time Next Year)</t>
  </si>
  <si>
    <t>Monkey Man (Monkey Man)</t>
  </si>
  <si>
    <t>5½ meilės istorijos viename Vilniaus bute  (Five and a Half Love Stories in an Apartment in Vilnius, Lithuania)</t>
  </si>
  <si>
    <t>Žiedų valdovas: Rohirimų karas  (Lord of the Rings: The War of the Rohirrim)</t>
  </si>
  <si>
    <t>Savaitgalis Taipėjuje   (Weekend in Taipei)</t>
  </si>
  <si>
    <t>Baimė (Afraid  )</t>
  </si>
  <si>
    <t>Narsieji gelbėtojai   (Combat Wombat: Back 2 Back)</t>
  </si>
  <si>
    <t>Aš ir jis. Tikros vestuvės  (Beautiful Wedding)</t>
  </si>
  <si>
    <t>Dryžių sergėtojas   (Extinction)</t>
  </si>
  <si>
    <t>Psichopato bučinys   (Woman Of The Hour)</t>
  </si>
  <si>
    <t>Marija Montesori  (La nouvelle femme)</t>
  </si>
  <si>
    <t>Trys muškietininkai: Miledi   (The Three Musketeers: Milady)</t>
  </si>
  <si>
    <t>Motinos instinktas  (Mothers‘ instinct)</t>
  </si>
  <si>
    <t>Mokinys (Apprentice)</t>
  </si>
  <si>
    <t>Horizontas 1 dalis   (Horizon an American Saga Part 1)</t>
  </si>
  <si>
    <t>Atmintis (Memory)</t>
  </si>
  <si>
    <t>Daaaaaali! (Daaaaaali!)</t>
  </si>
  <si>
    <t>Nežinomais takais   (Sur les chemins noirs)</t>
  </si>
  <si>
    <t>Blogio šalis  (Land of Bad)</t>
  </si>
  <si>
    <t>Meilės prigimtis  (Simple comme Sylvain)</t>
  </si>
  <si>
    <t>Paslapčių traukinys (A Mystery on the Cattle Hill Express)</t>
  </si>
  <si>
    <t>Broliai lokiai: laiko kilpa   (Boonie Bears: Time Twist)</t>
  </si>
  <si>
    <t>Gobšuoliai  (Greedy People)</t>
  </si>
  <si>
    <t>Kai ateina ruduo  (When Fall Is Coming)</t>
  </si>
  <si>
    <t>Kauliuko metimas   (Breaking point)</t>
  </si>
  <si>
    <t>Šiaurietiški patogumai  (Northern Comfort)</t>
  </si>
  <si>
    <t>MaXXXine (MaXXXine)</t>
  </si>
  <si>
    <t>Megalopolis (Megalopolis)</t>
  </si>
  <si>
    <t>Kažkas ten yra   (Something in the Water)</t>
  </si>
  <si>
    <t>Arkadija  (Arcadia)</t>
  </si>
  <si>
    <t>Lincesa. Miško princesė   (Lincessa. The Silences Of The Forest)</t>
  </si>
  <si>
    <t>Liepsnojantis dangus  (Roter Himmel)</t>
  </si>
  <si>
    <t>Paskutinė užduotis (Knox goes away)</t>
  </si>
  <si>
    <t>Viltingas rytojus   (There’s Still Tomorrow)</t>
  </si>
  <si>
    <t>Žvėriška prigimtis  (In A Violent Nature)</t>
  </si>
  <si>
    <t>Gyvūnų karalystė  (Le règne animal)</t>
  </si>
  <si>
    <t>Mėnesinės (Periodical)</t>
  </si>
  <si>
    <t>Atpildas  (Absolution)</t>
  </si>
  <si>
    <t>Pragaro vaikis: sukčius  (Hellboy: The Crooked man)</t>
  </si>
  <si>
    <t>Kalėdų eglutės gyvenimas ir mirtis (Kalėdų eglutės gyvenimas ir mirtis)</t>
  </si>
  <si>
    <t>Hana monstrų pasaulyje   (Hanna And The Monsters)</t>
  </si>
  <si>
    <t>Blogis (ne)egzistuoja  (Evil does not exist)</t>
  </si>
  <si>
    <t>Meilė, melas, kraujas  (Love Lies Bleeding)</t>
  </si>
  <si>
    <t>Pažadėtoji žemė  (Bastarden)</t>
  </si>
  <si>
    <t>Viena vasara   (Le temps d'un été)</t>
  </si>
  <si>
    <t>O, Paryžiau!   (Paris Paradis)</t>
  </si>
  <si>
    <t>Bernadeta (Bernadette)</t>
  </si>
  <si>
    <t>Vorai   (Sting)</t>
  </si>
  <si>
    <t>Mažylis Nikolia pasakoja apie laimę  (Petit Nicolas: Qu'est-Ce Qu'on Attend Pour Être Heureux? )</t>
  </si>
  <si>
    <t>69 išpažintis (69 išpažintis)</t>
  </si>
  <si>
    <t>Dogmenas  (DogMan)</t>
  </si>
  <si>
    <t>Misija Titanas   (Slingshot)</t>
  </si>
  <si>
    <t>Metai buvo sunkūs  (Une année difficile)</t>
  </si>
  <si>
    <t>Islandija: paklydę dykumoje (Islandija: paklydę dykumoje)</t>
  </si>
  <si>
    <t>Keliautojos poreikiai (Yeohaengjaui pilyo)</t>
  </si>
  <si>
    <t>Mūsų tėtis (Goodrich)</t>
  </si>
  <si>
    <t>Reiganas  (Reagan)</t>
  </si>
  <si>
    <t>Stebuklų knyga  (La chambre des merveilles)</t>
  </si>
  <si>
    <t>What the Finn – Summer of Surprises (Kannawoniwasein!) (What the Finn – Summer of Surprises (Kannawoniwasein!))</t>
  </si>
  <si>
    <t>Misija: Linksmybių mokykla langweiligste Schule der Welt) (Die langweiligste Schule der Welt)</t>
  </si>
  <si>
    <t>Rašytojas (The Writer)</t>
  </si>
  <si>
    <t>Vizijos  (Visions)</t>
  </si>
  <si>
    <t>Šventųjų ir nusidėjėlių žemėje   (In the Land of Saints and Sinners)</t>
  </si>
  <si>
    <t>Larsas yra LOL (Lars er LOL)</t>
  </si>
  <si>
    <t>Femme (Femme)</t>
  </si>
  <si>
    <t>Magiškos gyvūnų Kalėdos   (Le Grand Noël des Animaux)</t>
  </si>
  <si>
    <t>Paklusnumo žaidimai (Subservience)</t>
  </si>
  <si>
    <t>Tikslas – įvartis (Next Goal Wins)</t>
  </si>
  <si>
    <t>Pakilimas   (Elevation)</t>
  </si>
  <si>
    <t>Nakties skerdikas  (Wake Up)</t>
  </si>
  <si>
    <t>Milli Vanilli  (Girl You Know It's True)</t>
  </si>
  <si>
    <t>Kalėjimo prižiūrėtoja   (Vogter)</t>
  </si>
  <si>
    <t>Meilės laivas   (La petite vadrouille)</t>
  </si>
  <si>
    <t>Tylos valanda   (The Silent Hour)</t>
  </si>
  <si>
    <t>Saldi rytinė pakrantė  (The Sweet East)</t>
  </si>
  <si>
    <t>Paslaptis (Paslaptis)</t>
  </si>
  <si>
    <t>Apsinuoginusi mūza  (Bonnard: Pierre &amp; Marthe)</t>
  </si>
  <si>
    <t>Oho!  (Wahou!)</t>
  </si>
  <si>
    <t>Chaoso seserys ir pingvinas Polas  (Die Chaosschwestern und Pinguin Paul)</t>
  </si>
  <si>
    <t>Mylimiausias mano pyragas   (Keyke mahboobe man)</t>
  </si>
  <si>
    <t>Legua  (Légua)</t>
  </si>
  <si>
    <t>Laisvo elgesio šeimynėlė  (The Radleys)</t>
  </si>
  <si>
    <t>Jausmas, kad laikas ką nors daryti jau praėjo (The Feeling That the Time for Doing Something Has Passed)</t>
  </si>
  <si>
    <t>Žalia siena  (Zielona granica)</t>
  </si>
  <si>
    <t>Muzika (Music )</t>
  </si>
  <si>
    <t>Šokių karalienė  (Dancing Queen)</t>
  </si>
  <si>
    <t>Mikė Pūkuotukas: Kraujas ir medus 2  (Winnie the Pooh: Blood and Honey 2)</t>
  </si>
  <si>
    <t>Aš čia kapitonas  (Io Capitano)</t>
  </si>
  <si>
    <t>Labirintai (Pasagges)</t>
  </si>
  <si>
    <t>Juodoji kanarėlė   (Canary Black)</t>
  </si>
  <si>
    <t>Čiurlionis AI (Čiurlionis AI)</t>
  </si>
  <si>
    <t>Gera mergaitė  (Babygirl)</t>
  </si>
  <si>
    <t>Svajonių atostogos  (The Holdovers)</t>
  </si>
  <si>
    <t>Apie sausą žolę  (Kuru Otlar Üstüne)</t>
  </si>
  <si>
    <t>Bolero (Bolero)</t>
  </si>
  <si>
    <t>Vienuolis ir ginklas  (The Monk and the Gun)</t>
  </si>
  <si>
    <t>Karta.EU (Karta.EU)</t>
  </si>
  <si>
    <t>How to Have Sex (How to Have Sex)</t>
  </si>
  <si>
    <t>Gyvūnas (Animal)</t>
  </si>
  <si>
    <t>Dabar ir visada   (Here Now)</t>
  </si>
  <si>
    <t>Įpėdinis  (Le successeur)</t>
  </si>
  <si>
    <t>Šešėlių pėdsakais (Ghost Trail)</t>
  </si>
  <si>
    <t>Vištienos Lindai! (Linda veut du poulet!)</t>
  </si>
  <si>
    <t>Kritinė zona (Mantagheye bohrani)</t>
  </si>
  <si>
    <t>Kaupikai  (Hoard)</t>
  </si>
  <si>
    <t>Stebuklinga šviesa (Tonda, Slávka a kouzelné svetlo)</t>
  </si>
  <si>
    <t>Ponas Bleikas jūsų paslaugoms  (Complètement cramé)</t>
  </si>
  <si>
    <t>Praeitą vasarą   (L’Ete Dernier)</t>
  </si>
  <si>
    <t>Smalsusis Tobis (Checker Tobi und die Reise zu den fliegenden Flüssen)</t>
  </si>
  <si>
    <t>After. Fanams  (Beyond After)</t>
  </si>
  <si>
    <t>Mūsų svajonės (We Have a Dream)</t>
  </si>
  <si>
    <t>Abipusis sutikimas   (Consent)</t>
  </si>
  <si>
    <t>Žiogas ir Antuanetė  (Cricket &amp; Antoinette)</t>
  </si>
  <si>
    <t>Mano Marčelas   (Marcello Mio)</t>
  </si>
  <si>
    <t>Vaikis žudo pasaulį   (Boy Kills World)</t>
  </si>
  <si>
    <t>Palikimas   (Treasure)</t>
  </si>
  <si>
    <t>Rytoj kažkur prie jūros (Morgen irgendwo am meer)</t>
  </si>
  <si>
    <t>Oho! Žinutė iš kosmoso   (Wow! Message from Space)</t>
  </si>
  <si>
    <t>Mažojo Nikolia lobis  (Le Trésor du Petit Nicolas)</t>
  </si>
  <si>
    <t>Tegul prasideda šokiai  (Empieza el baile)</t>
  </si>
  <si>
    <t>Šventasis pagrobimas  (Rapito)</t>
  </si>
  <si>
    <t>Kryžkelė (Crossing)</t>
  </si>
  <si>
    <t>Visi mes svetimi   (All of Us Strangers)</t>
  </si>
  <si>
    <t>Mano laisvė   (Mana Brīvība)</t>
  </si>
  <si>
    <t>Nesiilsėkite ramybėje   (Håndtering av udøde)</t>
  </si>
  <si>
    <t>Banelė ir Adama (Banel &amp; Adama)</t>
  </si>
  <si>
    <t>Viskas įmanoma (Jippie No More)</t>
  </si>
  <si>
    <t>Gimtadienis   (Birthday Girl)</t>
  </si>
  <si>
    <t>Marijos tyla   (Marijas Klusums)</t>
  </si>
  <si>
    <t>Paryžietė  (Rue des dames)</t>
  </si>
  <si>
    <t>Dahomėja (Dahomey)</t>
  </si>
  <si>
    <t>Delinkventai  (Los delincuentes)</t>
  </si>
  <si>
    <t>Sonne und Beton  (Sun and Concrete)</t>
  </si>
  <si>
    <t>Blur: To The End (Blur: To The End)</t>
  </si>
  <si>
    <t>Tikroji priežastis  (Explanation for everything)</t>
  </si>
  <si>
    <t>Zero Zone (Zero Zone)</t>
  </si>
  <si>
    <t>Toro  (Mandibules)</t>
  </si>
  <si>
    <t xml:space="preserve">Parko stebuklai (The Inseparables) </t>
  </si>
  <si>
    <t>Europos kinas / M-Films</t>
  </si>
  <si>
    <t>Lietuvos kino teatruose rodytų filmų TOPAS (1993–2024)
Lithuanian theatrical film TOP (1993–2024)</t>
  </si>
  <si>
    <t xml:space="preserve">Milijonieriaus palikimas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</si>
</sst>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\ &quot;€&quot;"/>
    <numFmt numFmtId="166" formatCode=";;;"/>
  </numFmts>
  <fonts count="14" x14ac:knownFonts="1">
    <font>
      <sz val="11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color rgb="FFFF0000"/>
      <name val="verdana"/>
      <family val="2"/>
      <charset val="186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0"/>
      <name val="verdana"/>
      <family val="2"/>
      <charset val="186"/>
    </font>
    <font>
      <sz val="8"/>
      <name val="verdana"/>
      <family val="2"/>
      <charset val="186"/>
    </font>
    <font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AE0EC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8CC6A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8">
    <xf numFmtId="0" fontId="0" fillId="0" borderId="0" xfId="0"/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/>
    </xf>
    <xf numFmtId="0" fontId="6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 applyAlignment="1">
      <alignment horizontal="left" vertical="center" wrapText="1"/>
    </xf>
    <xf numFmtId="165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1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>
      <alignment horizontal="right" wrapText="1"/>
    </xf>
    <xf numFmtId="165" fontId="6" fillId="0" borderId="0" xfId="0" applyNumberFormat="1" applyFont="1"/>
    <xf numFmtId="3" fontId="6" fillId="0" borderId="0" xfId="0" applyNumberFormat="1" applyFont="1"/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165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14" fontId="4" fillId="0" borderId="7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11" fillId="0" borderId="9" xfId="0" applyNumberFormat="1" applyFont="1" applyBorder="1"/>
    <xf numFmtId="3" fontId="11" fillId="0" borderId="16" xfId="0" applyNumberFormat="1" applyFont="1" applyBorder="1"/>
    <xf numFmtId="1" fontId="4" fillId="0" borderId="0" xfId="0" applyNumberFormat="1" applyFont="1" applyAlignment="1">
      <alignment horizontal="center" vertical="center"/>
    </xf>
    <xf numFmtId="165" fontId="11" fillId="0" borderId="3" xfId="0" applyNumberFormat="1" applyFont="1" applyBorder="1"/>
    <xf numFmtId="3" fontId="11" fillId="0" borderId="18" xfId="0" applyNumberFormat="1" applyFont="1" applyBorder="1"/>
    <xf numFmtId="3" fontId="11" fillId="0" borderId="19" xfId="0" applyNumberFormat="1" applyFont="1" applyBorder="1"/>
    <xf numFmtId="165" fontId="11" fillId="0" borderId="21" xfId="0" applyNumberFormat="1" applyFont="1" applyBorder="1"/>
    <xf numFmtId="3" fontId="11" fillId="0" borderId="22" xfId="0" applyNumberFormat="1" applyFont="1" applyBorder="1"/>
    <xf numFmtId="1" fontId="3" fillId="0" borderId="0" xfId="0" applyNumberFormat="1" applyFont="1"/>
    <xf numFmtId="165" fontId="11" fillId="0" borderId="23" xfId="0" applyNumberFormat="1" applyFont="1" applyBorder="1"/>
    <xf numFmtId="3" fontId="11" fillId="0" borderId="24" xfId="0" applyNumberFormat="1" applyFont="1" applyBorder="1"/>
    <xf numFmtId="165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5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66" fontId="4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 wrapText="1"/>
    </xf>
    <xf numFmtId="165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11" fillId="0" borderId="15" xfId="0" applyFont="1" applyBorder="1" applyAlignment="1">
      <alignment horizontal="right"/>
    </xf>
    <xf numFmtId="3" fontId="11" fillId="0" borderId="26" xfId="0" applyNumberFormat="1" applyFont="1" applyBorder="1"/>
    <xf numFmtId="0" fontId="11" fillId="0" borderId="17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1" fillId="0" borderId="20" xfId="0" applyFont="1" applyBorder="1" applyAlignment="1">
      <alignment horizontal="right"/>
    </xf>
    <xf numFmtId="164" fontId="3" fillId="0" borderId="0" xfId="0" applyNumberFormat="1" applyFont="1"/>
    <xf numFmtId="0" fontId="11" fillId="0" borderId="0" xfId="0" applyFont="1" applyAlignment="1">
      <alignment horizontal="right" wrapText="1"/>
    </xf>
    <xf numFmtId="0" fontId="11" fillId="0" borderId="6" xfId="0" applyFont="1" applyBorder="1" applyAlignment="1">
      <alignment horizontal="right"/>
    </xf>
    <xf numFmtId="165" fontId="11" fillId="0" borderId="1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vertical="center" wrapText="1"/>
    </xf>
    <xf numFmtId="165" fontId="13" fillId="5" borderId="3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14" fontId="13" fillId="5" borderId="3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165" fontId="8" fillId="5" borderId="0" xfId="0" applyNumberFormat="1" applyFont="1" applyFill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165" fontId="9" fillId="4" borderId="3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CC61AB1C-BA4F-4D92-90FC-BED7A8AD4EB6}"/>
  </cellStyles>
  <dxfs count="119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yyyy/mm/dd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yyyy/mm/dd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#,##0\ &quot;€&quot;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i/>
        <strike val="0"/>
        <outline val="0"/>
        <shadow val="0"/>
        <u val="none"/>
        <vertAlign val="baseline"/>
        <color auto="1"/>
        <name val="Verdana"/>
        <family val="2"/>
        <scheme val="none"/>
      </font>
      <fill>
        <patternFill patternType="solid">
          <fgColor indexed="64"/>
          <bgColor theme="0" tint="-0.34998626667073579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8CC6A2"/>
      <color rgb="FFBAE0EC"/>
      <color rgb="FF4F93D1"/>
      <color rgb="FFA4A0F6"/>
      <color rgb="FF837DF3"/>
      <color rgb="FFA399F1"/>
      <color rgb="FF8577ED"/>
      <color rgb="FF9589EF"/>
      <color rgb="FFC670EC"/>
      <color rgb="FFD54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kclt-my.sharepoint.com/personal/a_jucyte_lkc_lt/Documents/Dokumentai/Aust&#279;s/STATISTIKA/Ataskaitos/Metai/2023%20Lietuvos%20kino%20teatruose%20rodyt&#371;%20film&#371;%20Top%20Atnaujinta.xlsx" TargetMode="External"/><Relationship Id="rId1" Type="http://schemas.openxmlformats.org/officeDocument/2006/relationships/externalLinkPath" Target="/personal/a_jucyte_lkc_lt/Documents/Dokumentai/Aust&#279;s/STATISTIKA/Ataskaitos/Metai/2023%20Lietuvos%20kino%20teatruose%20rodyt&#371;%20film&#371;%20Top%20Atnauji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"/>
      <sheetName val="Sausis"/>
      <sheetName val="Vasaris"/>
      <sheetName val="Kovas"/>
      <sheetName val="Balandis"/>
      <sheetName val="Gegužė"/>
      <sheetName val="Birželis"/>
      <sheetName val="Liepa"/>
      <sheetName val="Rugpjūtis"/>
      <sheetName val="Rugsėjis"/>
      <sheetName val="Spalis"/>
      <sheetName val="Lapkritis"/>
      <sheetName val="Gruodis"/>
    </sheetNames>
    <sheetDataSet>
      <sheetData sheetId="0"/>
      <sheetData sheetId="1">
        <row r="61">
          <cell r="E61">
            <v>3107180.9399999995</v>
          </cell>
          <cell r="F61">
            <v>477083</v>
          </cell>
        </row>
      </sheetData>
      <sheetData sheetId="2">
        <row r="84">
          <cell r="E84">
            <v>1996698.6699999995</v>
          </cell>
          <cell r="F84">
            <v>313289</v>
          </cell>
        </row>
      </sheetData>
      <sheetData sheetId="3">
        <row r="108">
          <cell r="E108">
            <v>1437491.65</v>
          </cell>
          <cell r="F108">
            <v>232279.5</v>
          </cell>
        </row>
      </sheetData>
      <sheetData sheetId="4">
        <row r="111">
          <cell r="E111">
            <v>1513876.0300000005</v>
          </cell>
          <cell r="F111">
            <v>258387.5</v>
          </cell>
        </row>
      </sheetData>
      <sheetData sheetId="5">
        <row r="93">
          <cell r="E93">
            <v>970009.38999999978</v>
          </cell>
          <cell r="F93">
            <v>155677</v>
          </cell>
        </row>
      </sheetData>
      <sheetData sheetId="6">
        <row r="100">
          <cell r="E100">
            <v>1240797.5199999991</v>
          </cell>
          <cell r="F100">
            <v>219300</v>
          </cell>
        </row>
      </sheetData>
      <sheetData sheetId="7">
        <row r="72">
          <cell r="E72">
            <v>2301483.06</v>
          </cell>
          <cell r="F72">
            <v>365972</v>
          </cell>
        </row>
      </sheetData>
      <sheetData sheetId="8">
        <row r="72">
          <cell r="E72">
            <v>1893036.0000000002</v>
          </cell>
          <cell r="F72">
            <v>310592</v>
          </cell>
        </row>
      </sheetData>
      <sheetData sheetId="9">
        <row r="72">
          <cell r="E72">
            <v>1287881.5100000002</v>
          </cell>
          <cell r="F72">
            <v>204061</v>
          </cell>
        </row>
      </sheetData>
      <sheetData sheetId="10">
        <row r="78">
          <cell r="E78">
            <v>1908190.06</v>
          </cell>
          <cell r="F78">
            <v>311420</v>
          </cell>
        </row>
      </sheetData>
      <sheetData sheetId="11">
        <row r="78">
          <cell r="E78">
            <v>1671321.3499999996</v>
          </cell>
          <cell r="F78">
            <v>265366</v>
          </cell>
        </row>
      </sheetData>
      <sheetData sheetId="12">
        <row r="88">
          <cell r="E88">
            <v>2145788.6</v>
          </cell>
          <cell r="F88">
            <v>335732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7C7F83-4534-444D-B5B5-10E68D4F5E64}" name="Table3" displayName="Table3" ref="A2:F5074" totalsRowCount="1" headerRowDxfId="118" dataDxfId="116" totalsRowDxfId="114" headerRowBorderDxfId="117" tableBorderDxfId="115" totalsRowBorderDxfId="113">
  <sortState xmlns:xlrd2="http://schemas.microsoft.com/office/spreadsheetml/2017/richdata2" ref="A3:F5073">
    <sortCondition descending="1" ref="C3:C5073"/>
  </sortState>
  <tableColumns count="6">
    <tableColumn id="1" xr3:uid="{541A1819-7990-4D5F-B910-4BF0A09CEC14}" name="Eil. Nr. (Rank)" dataDxfId="11" totalsRowDxfId="10"/>
    <tableColumn id="2" xr3:uid="{AB57C611-61C0-49E1-A92F-A2C90C7F41DC}" name="Filmas _x000a_(Movie)" totalsRowLabel="TOTAL" dataDxfId="9" totalsRowDxfId="8"/>
    <tableColumn id="3" xr3:uid="{0A92B52A-F8FA-4873-BD4A-4539ED2BDA12}" name="Pajamos _x000a_(GBO)" totalsRowFunction="sum" dataDxfId="7" totalsRowDxfId="6"/>
    <tableColumn id="4" xr3:uid="{22EA4758-7074-4E15-9E0C-D2353A0DAA11}" name="Žiūrovų sk. _x000a_(ADM)" totalsRowFunction="sum" dataDxfId="5" totalsRowDxfId="4"/>
    <tableColumn id="5" xr3:uid="{B6222218-2E6A-475F-9519-DD2E570663C2}" name="Premjeros data _x000a_(Release date)" dataDxfId="3" totalsRowDxfId="2"/>
    <tableColumn id="6" xr3:uid="{5E4D6C15-4F90-4AFB-8E29-177923E63F68}" name="Platintojas _x000a_(Distributor)" dataDxfId="1" totalsRow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A14E80-040F-499B-A809-F2DD59A5AF00}" name="Table22" displayName="Table22" ref="A2:I396" totalsRowShown="0" headerRowDxfId="112" dataDxfId="111" tableBorderDxfId="110">
  <sortState xmlns:xlrd2="http://schemas.microsoft.com/office/spreadsheetml/2017/richdata2" ref="A3:I396">
    <sortCondition descending="1" ref="E3:E396"/>
  </sortState>
  <tableColumns count="9">
    <tableColumn id="1" xr3:uid="{8BF8EFB5-D1B5-43DE-9564-0CC3D6F5917D}" name="#" dataDxfId="109"/>
    <tableColumn id="2" xr3:uid="{A2DC5AA1-DA0E-41B1-AFF3-DB58DFB93D60}" name="Filmo pavadinimas" dataDxfId="108"/>
    <tableColumn id="3" xr3:uid="{D16663D6-DFCE-4F2A-B9A2-2E0188A377FF}" name="Filmo pavadinimas orginalo kalba" dataDxfId="107"/>
    <tableColumn id="4" xr3:uid="{4AEF953C-9415-4B6A-AE72-D384197C4F75}" name="Kilmės šalis" dataDxfId="106"/>
    <tableColumn id="5" xr3:uid="{2B16E5E1-1186-461C-8A46-F9326891124C}" name="Pajamos _x000a_" dataDxfId="105"/>
    <tableColumn id="6" xr3:uid="{780DB39D-C6BB-463B-937F-E860E858807A}" name="Žiūrovų skaičius" dataDxfId="104"/>
    <tableColumn id="7" xr3:uid="{AA1B323A-0C47-49E6-87F8-B13C155C24BE}" name="Kopijų skaičius" dataDxfId="103"/>
    <tableColumn id="8" xr3:uid="{38051AC2-DEED-4A2B-9B26-37A734843606}" name="Premjeros data" dataDxfId="102"/>
    <tableColumn id="9" xr3:uid="{57126302-9464-4BDC-B28F-22EC47427950}" name="Platintojas" dataDxfId="10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E291E9-8E4E-4272-8591-8FC67700F9F1}" name="Table2" displayName="Table2" ref="A2:I404" totalsRowShown="0" headerRowDxfId="100" dataDxfId="99" tableBorderDxfId="98">
  <sortState xmlns:xlrd2="http://schemas.microsoft.com/office/spreadsheetml/2017/richdata2" ref="A3:I404">
    <sortCondition descending="1" ref="E3:E404"/>
  </sortState>
  <tableColumns count="9">
    <tableColumn id="1" xr3:uid="{C6B1E04A-5457-4F18-AB1B-52EC10D9F829}" name="#" dataDxfId="97"/>
    <tableColumn id="2" xr3:uid="{6A08D9DE-EAC6-425A-8C63-2A038606FB81}" name="Filmo pavadinimas" dataDxfId="96"/>
    <tableColumn id="3" xr3:uid="{3B524692-7E33-4A90-B1F0-1C7F574F8B0D}" name="Filmo pavadinimas orginalo kalba" dataDxfId="95"/>
    <tableColumn id="4" xr3:uid="{76767812-45AD-4750-B2E6-803FF16B8816}" name="Kilmės šalis" dataDxfId="94"/>
    <tableColumn id="5" xr3:uid="{7710358A-95E4-432E-B456-C3E3081BC5C8}" name="Pajamos _x000a_" dataDxfId="93"/>
    <tableColumn id="6" xr3:uid="{565843E5-41FF-4E1D-A292-2AAFB69EA676}" name="Žiūrovų skaičius" dataDxfId="92"/>
    <tableColumn id="7" xr3:uid="{513602AD-3AD7-4B9C-B0D9-B0579A4E58A7}" name="Kopijų skaičius" dataDxfId="91"/>
    <tableColumn id="8" xr3:uid="{21E9DC16-21C9-4885-82B8-3A8F5B7EC79B}" name="Premjeros data" dataDxfId="90"/>
    <tableColumn id="9" xr3:uid="{B3B9E599-FEB8-408D-856F-CF357BB53EE4}" name="Platintojas" dataDxfId="8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37346-57EE-4D30-9C37-4CEF8DD9DE96}">
  <sheetPr>
    <tabColor theme="0" tint="-0.34998626667073579"/>
  </sheetPr>
  <dimension ref="A1:H5075"/>
  <sheetViews>
    <sheetView tabSelected="1" zoomScale="75" zoomScaleNormal="75" workbookViewId="0">
      <selection activeCell="D6" sqref="D6"/>
    </sheetView>
  </sheetViews>
  <sheetFormatPr defaultColWidth="0" defaultRowHeight="14.25" zeroHeight="1" x14ac:dyDescent="0.2"/>
  <cols>
    <col min="1" max="1" width="6.69921875" style="121" customWidth="1"/>
    <col min="2" max="2" width="32.296875" style="122" customWidth="1"/>
    <col min="3" max="3" width="25.69921875" style="123" customWidth="1"/>
    <col min="4" max="4" width="25.69921875" style="124" customWidth="1"/>
    <col min="5" max="5" width="25.69921875" style="125" customWidth="1"/>
    <col min="6" max="6" width="25.69921875" style="121" customWidth="1"/>
    <col min="7" max="8" width="0" style="38" hidden="1" customWidth="1"/>
    <col min="9" max="16384" width="32.296875" style="38" hidden="1"/>
  </cols>
  <sheetData>
    <row r="1" spans="1:6" ht="50.1" customHeight="1" x14ac:dyDescent="0.2">
      <c r="A1" s="130" t="s">
        <v>7399</v>
      </c>
      <c r="B1" s="131"/>
      <c r="C1" s="131"/>
      <c r="D1" s="131"/>
      <c r="E1" s="131"/>
      <c r="F1" s="131"/>
    </row>
    <row r="2" spans="1:6" ht="24.95" customHeight="1" x14ac:dyDescent="0.2">
      <c r="A2" s="52" t="s">
        <v>4955</v>
      </c>
      <c r="B2" s="89" t="s">
        <v>4949</v>
      </c>
      <c r="C2" s="85" t="s">
        <v>4950</v>
      </c>
      <c r="D2" s="86" t="s">
        <v>4951</v>
      </c>
      <c r="E2" s="87" t="s">
        <v>4952</v>
      </c>
      <c r="F2" s="88" t="s">
        <v>4953</v>
      </c>
    </row>
    <row r="3" spans="1:6" ht="24.95" customHeight="1" x14ac:dyDescent="0.2">
      <c r="A3" s="35">
        <v>1</v>
      </c>
      <c r="B3" s="36" t="s">
        <v>15</v>
      </c>
      <c r="C3" s="3">
        <f>1193119.72+'2023'!E3</f>
        <v>2676579.83</v>
      </c>
      <c r="D3" s="4">
        <f>161952+Table2[[#This Row],[Žiūrovų skaičius]]</f>
        <v>354369</v>
      </c>
      <c r="E3" s="37">
        <v>44911</v>
      </c>
      <c r="F3" s="53" t="s">
        <v>16</v>
      </c>
    </row>
    <row r="4" spans="1:6" ht="24.95" customHeight="1" x14ac:dyDescent="0.2">
      <c r="A4" s="35">
        <v>2</v>
      </c>
      <c r="B4" s="36" t="s">
        <v>7400</v>
      </c>
      <c r="C4" s="3">
        <f>'2023'!E13+'2024'!E3</f>
        <v>1754403</v>
      </c>
      <c r="D4" s="4">
        <f>'2023'!F13+'2024'!F3</f>
        <v>244548</v>
      </c>
      <c r="E4" s="37">
        <v>45289</v>
      </c>
      <c r="F4" s="53" t="s">
        <v>6</v>
      </c>
    </row>
    <row r="5" spans="1:6" ht="24.95" customHeight="1" x14ac:dyDescent="0.2">
      <c r="A5" s="35">
        <v>3</v>
      </c>
      <c r="B5" s="36" t="s">
        <v>3</v>
      </c>
      <c r="C5" s="3">
        <f>1390671+'2023'!E389+'2024'!E363</f>
        <v>1391093</v>
      </c>
      <c r="D5" s="4">
        <f>262277+'2023'!F389+'2024'!F363</f>
        <v>262391</v>
      </c>
      <c r="E5" s="37">
        <v>43385</v>
      </c>
      <c r="F5" s="53" t="s">
        <v>4</v>
      </c>
    </row>
    <row r="6" spans="1:6" ht="24.95" customHeight="1" x14ac:dyDescent="0.2">
      <c r="A6" s="35">
        <v>4</v>
      </c>
      <c r="B6" s="36" t="s">
        <v>5</v>
      </c>
      <c r="C6" s="3">
        <v>1355423</v>
      </c>
      <c r="D6" s="4">
        <v>245658</v>
      </c>
      <c r="E6" s="37">
        <v>43035</v>
      </c>
      <c r="F6" s="53" t="s">
        <v>6</v>
      </c>
    </row>
    <row r="7" spans="1:6" ht="24.95" customHeight="1" x14ac:dyDescent="0.2">
      <c r="A7" s="35">
        <v>5</v>
      </c>
      <c r="B7" s="36" t="s">
        <v>9</v>
      </c>
      <c r="C7" s="3">
        <f>1340481.42+'2023'!E221+'2024'!E309</f>
        <v>1345409.14</v>
      </c>
      <c r="D7" s="4">
        <f>248873+'2023'!F221+'2024'!F309</f>
        <v>250604</v>
      </c>
      <c r="E7" s="37">
        <v>44743</v>
      </c>
      <c r="F7" s="53" t="s">
        <v>10</v>
      </c>
    </row>
    <row r="8" spans="1:6" ht="24.95" customHeight="1" x14ac:dyDescent="0.2">
      <c r="A8" s="35">
        <v>6</v>
      </c>
      <c r="B8" s="36" t="s">
        <v>7</v>
      </c>
      <c r="C8" s="3">
        <v>1344041.37511585</v>
      </c>
      <c r="D8" s="4">
        <v>292654</v>
      </c>
      <c r="E8" s="37">
        <v>41649</v>
      </c>
      <c r="F8" s="53" t="s">
        <v>8</v>
      </c>
    </row>
    <row r="9" spans="1:6" ht="24.95" customHeight="1" x14ac:dyDescent="0.2">
      <c r="A9" s="35">
        <v>7</v>
      </c>
      <c r="B9" s="36" t="s">
        <v>7136</v>
      </c>
      <c r="C9" s="3">
        <f>'2024'!E4</f>
        <v>1319613.58</v>
      </c>
      <c r="D9" s="4">
        <f>'2024'!F4</f>
        <v>195397</v>
      </c>
      <c r="E9" s="37">
        <v>45310</v>
      </c>
      <c r="F9" s="53" t="s">
        <v>6537</v>
      </c>
    </row>
    <row r="10" spans="1:6" ht="24.95" customHeight="1" x14ac:dyDescent="0.2">
      <c r="A10" s="35">
        <v>8</v>
      </c>
      <c r="B10" s="36" t="s">
        <v>11</v>
      </c>
      <c r="C10" s="3">
        <v>1315351</v>
      </c>
      <c r="D10" s="4">
        <v>235942</v>
      </c>
      <c r="E10" s="37">
        <v>43098</v>
      </c>
      <c r="F10" s="53" t="s">
        <v>6</v>
      </c>
    </row>
    <row r="11" spans="1:6" ht="24.95" customHeight="1" x14ac:dyDescent="0.2">
      <c r="A11" s="35">
        <v>9</v>
      </c>
      <c r="B11" s="36" t="s">
        <v>7137</v>
      </c>
      <c r="C11" s="3">
        <f>'2024'!E5</f>
        <v>1308627.6599999999</v>
      </c>
      <c r="D11" s="4">
        <f>'2024'!F5</f>
        <v>226591</v>
      </c>
      <c r="E11" s="37">
        <v>45457</v>
      </c>
      <c r="F11" s="53" t="s">
        <v>16</v>
      </c>
    </row>
    <row r="12" spans="1:6" ht="24.95" customHeight="1" x14ac:dyDescent="0.2">
      <c r="A12" s="35">
        <v>10</v>
      </c>
      <c r="B12" s="36" t="s">
        <v>12</v>
      </c>
      <c r="C12" s="3">
        <v>1263799.05</v>
      </c>
      <c r="D12" s="4">
        <v>205653</v>
      </c>
      <c r="E12" s="37">
        <v>43756</v>
      </c>
      <c r="F12" s="53" t="s">
        <v>13</v>
      </c>
    </row>
    <row r="13" spans="1:6" ht="24.95" customHeight="1" x14ac:dyDescent="0.2">
      <c r="A13" s="35">
        <v>11</v>
      </c>
      <c r="B13" s="36" t="s">
        <v>14</v>
      </c>
      <c r="C13" s="3">
        <v>1235160.67</v>
      </c>
      <c r="D13" s="4">
        <v>210020</v>
      </c>
      <c r="E13" s="37">
        <v>43406</v>
      </c>
      <c r="F13" s="53" t="s">
        <v>41</v>
      </c>
    </row>
    <row r="14" spans="1:6" ht="24.95" customHeight="1" x14ac:dyDescent="0.2">
      <c r="A14" s="35">
        <v>12</v>
      </c>
      <c r="B14" s="36" t="s">
        <v>7138</v>
      </c>
      <c r="C14" s="3">
        <f>'2024'!E6</f>
        <v>1201417.1700000002</v>
      </c>
      <c r="D14" s="4">
        <f>'2024'!F6</f>
        <v>208807</v>
      </c>
      <c r="E14" s="37">
        <v>45478</v>
      </c>
      <c r="F14" s="53" t="s">
        <v>10</v>
      </c>
    </row>
    <row r="15" spans="1:6" ht="24.95" customHeight="1" x14ac:dyDescent="0.2">
      <c r="A15" s="35">
        <v>13</v>
      </c>
      <c r="B15" s="36" t="s">
        <v>6240</v>
      </c>
      <c r="C15" s="3">
        <f>'2023'!E4+'2024'!E358</f>
        <v>1161538.5299999998</v>
      </c>
      <c r="D15" s="4">
        <f>'2023'!F4+'2024'!F358</f>
        <v>176752</v>
      </c>
      <c r="E15" s="37">
        <v>45128</v>
      </c>
      <c r="F15" s="53" t="s">
        <v>25</v>
      </c>
    </row>
    <row r="16" spans="1:6" ht="24.95" customHeight="1" x14ac:dyDescent="0.2">
      <c r="A16" s="35">
        <v>14</v>
      </c>
      <c r="B16" s="36" t="s">
        <v>17</v>
      </c>
      <c r="C16" s="3">
        <f>1116848.54+'2024'!E352</f>
        <v>1117248.54</v>
      </c>
      <c r="D16" s="4">
        <f>240461+'2024'!F352</f>
        <v>240541</v>
      </c>
      <c r="E16" s="37">
        <v>42188</v>
      </c>
      <c r="F16" s="53" t="s">
        <v>1566</v>
      </c>
    </row>
    <row r="17" spans="1:6" ht="24.95" customHeight="1" x14ac:dyDescent="0.2">
      <c r="A17" s="35">
        <v>15</v>
      </c>
      <c r="B17" s="36" t="s">
        <v>6241</v>
      </c>
      <c r="C17" s="3">
        <f>'2023'!E5+'2024'!E263</f>
        <v>1100077.53</v>
      </c>
      <c r="D17" s="4">
        <f>'2023'!F5+'2024'!F263</f>
        <v>154788</v>
      </c>
      <c r="E17" s="37">
        <v>45128</v>
      </c>
      <c r="F17" s="53" t="s">
        <v>10</v>
      </c>
    </row>
    <row r="18" spans="1:6" ht="24.95" customHeight="1" x14ac:dyDescent="0.2">
      <c r="A18" s="35">
        <v>16</v>
      </c>
      <c r="B18" s="36" t="s">
        <v>18</v>
      </c>
      <c r="C18" s="3">
        <v>1089046.42</v>
      </c>
      <c r="D18" s="4">
        <v>303036</v>
      </c>
      <c r="E18" s="37">
        <v>40809</v>
      </c>
      <c r="F18" s="53" t="s">
        <v>6532</v>
      </c>
    </row>
    <row r="19" spans="1:6" ht="24.95" customHeight="1" x14ac:dyDescent="0.2">
      <c r="A19" s="35">
        <v>17</v>
      </c>
      <c r="B19" s="36" t="s">
        <v>19</v>
      </c>
      <c r="C19" s="3">
        <v>1073635.4263206674</v>
      </c>
      <c r="D19" s="4">
        <v>226091</v>
      </c>
      <c r="E19" s="37">
        <v>40165</v>
      </c>
      <c r="F19" s="53" t="s">
        <v>6531</v>
      </c>
    </row>
    <row r="20" spans="1:6" ht="24.95" customHeight="1" x14ac:dyDescent="0.2">
      <c r="A20" s="35">
        <v>18</v>
      </c>
      <c r="B20" s="36" t="s">
        <v>156</v>
      </c>
      <c r="C20" s="3">
        <f>311123.28+'2023'!E7+'2024'!E171</f>
        <v>1056149.43</v>
      </c>
      <c r="D20" s="4">
        <f>59594+'2023'!F7+'2024'!F171</f>
        <v>197363</v>
      </c>
      <c r="E20" s="37">
        <v>44916</v>
      </c>
      <c r="F20" s="53" t="s">
        <v>10</v>
      </c>
    </row>
    <row r="21" spans="1:6" ht="24.95" customHeight="1" x14ac:dyDescent="0.2">
      <c r="A21" s="35">
        <v>19</v>
      </c>
      <c r="B21" s="36" t="s">
        <v>20</v>
      </c>
      <c r="C21" s="3">
        <v>1008470</v>
      </c>
      <c r="D21" s="4">
        <v>194486</v>
      </c>
      <c r="E21" s="37">
        <v>42762</v>
      </c>
      <c r="F21" s="53" t="s">
        <v>21</v>
      </c>
    </row>
    <row r="22" spans="1:6" ht="24.95" customHeight="1" x14ac:dyDescent="0.2">
      <c r="A22" s="35">
        <v>20</v>
      </c>
      <c r="B22" s="36" t="s">
        <v>22</v>
      </c>
      <c r="C22" s="3">
        <v>1007464.25</v>
      </c>
      <c r="D22" s="4">
        <v>202951</v>
      </c>
      <c r="E22" s="37">
        <v>42370</v>
      </c>
      <c r="F22" s="53" t="s">
        <v>23</v>
      </c>
    </row>
    <row r="23" spans="1:6" ht="24.95" customHeight="1" x14ac:dyDescent="0.2">
      <c r="A23" s="35">
        <v>21</v>
      </c>
      <c r="B23" s="36" t="s">
        <v>5407</v>
      </c>
      <c r="C23" s="3">
        <f>988254.99+'2023'!E143</f>
        <v>1005233.6900000002</v>
      </c>
      <c r="D23" s="4">
        <f>141651+'2023'!F143</f>
        <v>144293</v>
      </c>
      <c r="E23" s="37">
        <v>44848</v>
      </c>
      <c r="F23" s="53" t="s">
        <v>8</v>
      </c>
    </row>
    <row r="24" spans="1:6" ht="24.95" customHeight="1" x14ac:dyDescent="0.2">
      <c r="A24" s="35">
        <v>22</v>
      </c>
      <c r="B24" s="36" t="s">
        <v>24</v>
      </c>
      <c r="C24" s="3">
        <v>983103.42</v>
      </c>
      <c r="D24" s="4">
        <v>156116</v>
      </c>
      <c r="E24" s="37">
        <v>43742</v>
      </c>
      <c r="F24" s="53" t="s">
        <v>25</v>
      </c>
    </row>
    <row r="25" spans="1:6" ht="24.95" customHeight="1" x14ac:dyDescent="0.2">
      <c r="A25" s="35">
        <v>23</v>
      </c>
      <c r="B25" s="36" t="s">
        <v>26</v>
      </c>
      <c r="C25" s="3">
        <v>979773.85020852648</v>
      </c>
      <c r="D25" s="4">
        <v>233472</v>
      </c>
      <c r="E25" s="37">
        <v>39995</v>
      </c>
      <c r="F25" s="53" t="s">
        <v>6531</v>
      </c>
    </row>
    <row r="26" spans="1:6" ht="24.95" customHeight="1" x14ac:dyDescent="0.2">
      <c r="A26" s="35">
        <v>24</v>
      </c>
      <c r="B26" s="36" t="s">
        <v>7139</v>
      </c>
      <c r="C26" s="3">
        <f>'2024'!E7</f>
        <v>891792.39999999991</v>
      </c>
      <c r="D26" s="4">
        <f>'2024'!F7</f>
        <v>144119</v>
      </c>
      <c r="E26" s="37">
        <v>45625</v>
      </c>
      <c r="F26" s="53" t="s">
        <v>16</v>
      </c>
    </row>
    <row r="27" spans="1:6" ht="24.95" customHeight="1" x14ac:dyDescent="0.2">
      <c r="A27" s="35">
        <v>25</v>
      </c>
      <c r="B27" s="36" t="s">
        <v>539</v>
      </c>
      <c r="C27" s="3">
        <f>120691.34+'2023'!E6</f>
        <v>891349.19</v>
      </c>
      <c r="D27" s="4">
        <f>17698+'2023'!F6</f>
        <v>134365</v>
      </c>
      <c r="E27" s="37">
        <v>44925</v>
      </c>
      <c r="F27" s="53" t="s">
        <v>13</v>
      </c>
    </row>
    <row r="28" spans="1:6" ht="24.95" customHeight="1" x14ac:dyDescent="0.2">
      <c r="A28" s="35">
        <v>26</v>
      </c>
      <c r="B28" s="36" t="s">
        <v>27</v>
      </c>
      <c r="C28" s="3">
        <v>887100</v>
      </c>
      <c r="D28" s="4">
        <v>188011</v>
      </c>
      <c r="E28" s="37">
        <v>42916</v>
      </c>
      <c r="F28" s="53" t="s">
        <v>253</v>
      </c>
    </row>
    <row r="29" spans="1:6" ht="24.95" customHeight="1" x14ac:dyDescent="0.2">
      <c r="A29" s="35">
        <v>27</v>
      </c>
      <c r="B29" s="36" t="s">
        <v>28</v>
      </c>
      <c r="C29" s="3">
        <v>886132.88</v>
      </c>
      <c r="D29" s="4">
        <v>174624</v>
      </c>
      <c r="E29" s="37">
        <v>43824</v>
      </c>
      <c r="F29" s="53" t="s">
        <v>16</v>
      </c>
    </row>
    <row r="30" spans="1:6" ht="24.95" customHeight="1" x14ac:dyDescent="0.2">
      <c r="A30" s="35">
        <v>28</v>
      </c>
      <c r="B30" s="36" t="s">
        <v>4397</v>
      </c>
      <c r="C30" s="3">
        <v>880733.75810936058</v>
      </c>
      <c r="D30" s="4">
        <v>227364</v>
      </c>
      <c r="E30" s="37">
        <v>41096</v>
      </c>
      <c r="F30" s="53" t="s">
        <v>6531</v>
      </c>
    </row>
    <row r="31" spans="1:6" ht="24.95" customHeight="1" x14ac:dyDescent="0.2">
      <c r="A31" s="35">
        <v>29</v>
      </c>
      <c r="B31" s="36" t="s">
        <v>29</v>
      </c>
      <c r="C31" s="3">
        <v>874110.89</v>
      </c>
      <c r="D31" s="4">
        <v>146815</v>
      </c>
      <c r="E31" s="37">
        <v>43833</v>
      </c>
      <c r="F31" s="53" t="s">
        <v>30</v>
      </c>
    </row>
    <row r="32" spans="1:6" ht="24.95" customHeight="1" x14ac:dyDescent="0.2">
      <c r="A32" s="35">
        <v>30</v>
      </c>
      <c r="B32" s="36" t="s">
        <v>7140</v>
      </c>
      <c r="C32" s="3">
        <f>'2024'!E8</f>
        <v>872564.59</v>
      </c>
      <c r="D32" s="4">
        <f>'2024'!F8</f>
        <v>151283</v>
      </c>
      <c r="E32" s="37">
        <v>45359</v>
      </c>
      <c r="F32" s="53" t="s">
        <v>10</v>
      </c>
    </row>
    <row r="33" spans="1:6" ht="24.95" customHeight="1" x14ac:dyDescent="0.2">
      <c r="A33" s="35">
        <v>31</v>
      </c>
      <c r="B33" s="36" t="s">
        <v>7141</v>
      </c>
      <c r="C33" s="3">
        <f>'2024'!E9</f>
        <v>856146.09000000008</v>
      </c>
      <c r="D33" s="4">
        <f>'2024'!F9</f>
        <v>118875</v>
      </c>
      <c r="E33" s="37">
        <v>45513</v>
      </c>
      <c r="F33" s="53" t="s">
        <v>6547</v>
      </c>
    </row>
    <row r="34" spans="1:6" ht="24.95" customHeight="1" x14ac:dyDescent="0.2">
      <c r="A34" s="35">
        <v>32</v>
      </c>
      <c r="B34" s="36" t="s">
        <v>31</v>
      </c>
      <c r="C34" s="3">
        <v>837143.1</v>
      </c>
      <c r="D34" s="4">
        <v>166914</v>
      </c>
      <c r="E34" s="37">
        <v>42433</v>
      </c>
      <c r="F34" s="53" t="s">
        <v>6</v>
      </c>
    </row>
    <row r="35" spans="1:6" ht="24.95" customHeight="1" x14ac:dyDescent="0.2">
      <c r="A35" s="35">
        <v>33</v>
      </c>
      <c r="B35" s="36" t="s">
        <v>32</v>
      </c>
      <c r="C35" s="3">
        <v>817296.07000000007</v>
      </c>
      <c r="D35" s="4">
        <v>154739</v>
      </c>
      <c r="E35" s="37">
        <v>43665</v>
      </c>
      <c r="F35" s="53" t="s">
        <v>16</v>
      </c>
    </row>
    <row r="36" spans="1:6" ht="24.95" customHeight="1" x14ac:dyDescent="0.2">
      <c r="A36" s="35">
        <v>34</v>
      </c>
      <c r="B36" s="36" t="s">
        <v>7142</v>
      </c>
      <c r="C36" s="3">
        <f>'2024'!E10</f>
        <v>815729.43</v>
      </c>
      <c r="D36" s="4">
        <f>'2024'!F10</f>
        <v>102575</v>
      </c>
      <c r="E36" s="37">
        <v>45352</v>
      </c>
      <c r="F36" s="53" t="s">
        <v>25</v>
      </c>
    </row>
    <row r="37" spans="1:6" ht="24.95" customHeight="1" x14ac:dyDescent="0.2">
      <c r="A37" s="35">
        <v>35</v>
      </c>
      <c r="B37" s="36" t="s">
        <v>33</v>
      </c>
      <c r="C37" s="3">
        <v>806800</v>
      </c>
      <c r="D37" s="4">
        <v>172826</v>
      </c>
      <c r="E37" s="37">
        <v>42006</v>
      </c>
      <c r="F37" s="53" t="s">
        <v>23</v>
      </c>
    </row>
    <row r="38" spans="1:6" ht="24.95" customHeight="1" x14ac:dyDescent="0.2">
      <c r="A38" s="35">
        <v>36</v>
      </c>
      <c r="B38" s="36" t="s">
        <v>72</v>
      </c>
      <c r="C38" s="3">
        <v>797542.01</v>
      </c>
      <c r="D38" s="4">
        <v>115934</v>
      </c>
      <c r="E38" s="37">
        <v>44547</v>
      </c>
      <c r="F38" s="53" t="s">
        <v>45</v>
      </c>
    </row>
    <row r="39" spans="1:6" ht="24.95" customHeight="1" x14ac:dyDescent="0.2">
      <c r="A39" s="35">
        <v>37</v>
      </c>
      <c r="B39" s="36" t="s">
        <v>34</v>
      </c>
      <c r="C39" s="3">
        <v>768202.75509731204</v>
      </c>
      <c r="D39" s="4">
        <v>190742</v>
      </c>
      <c r="E39" s="37">
        <v>41313</v>
      </c>
      <c r="F39" s="53" t="s">
        <v>6532</v>
      </c>
    </row>
    <row r="40" spans="1:6" ht="24.95" customHeight="1" x14ac:dyDescent="0.2">
      <c r="A40" s="35">
        <v>38</v>
      </c>
      <c r="B40" s="36" t="s">
        <v>7143</v>
      </c>
      <c r="C40" s="3">
        <f>'2024'!E11</f>
        <v>766286.09000000008</v>
      </c>
      <c r="D40" s="4">
        <f>'2024'!F11</f>
        <v>99701</v>
      </c>
      <c r="E40" s="37">
        <v>45499</v>
      </c>
      <c r="F40" s="53" t="s">
        <v>16</v>
      </c>
    </row>
    <row r="41" spans="1:6" ht="24.95" customHeight="1" x14ac:dyDescent="0.2">
      <c r="A41" s="35">
        <v>39</v>
      </c>
      <c r="B41" s="36" t="s">
        <v>35</v>
      </c>
      <c r="C41" s="3">
        <v>741578.61</v>
      </c>
      <c r="D41" s="4">
        <v>152348</v>
      </c>
      <c r="E41" s="37">
        <v>43434</v>
      </c>
      <c r="F41" s="53" t="s">
        <v>253</v>
      </c>
    </row>
    <row r="42" spans="1:6" ht="24.95" customHeight="1" x14ac:dyDescent="0.2">
      <c r="A42" s="35">
        <v>40</v>
      </c>
      <c r="B42" s="36" t="s">
        <v>36</v>
      </c>
      <c r="C42" s="3">
        <v>698797.32000000018</v>
      </c>
      <c r="D42" s="4">
        <v>115283</v>
      </c>
      <c r="E42" s="37">
        <v>43861</v>
      </c>
      <c r="F42" s="53" t="s">
        <v>4</v>
      </c>
    </row>
    <row r="43" spans="1:6" ht="24.95" customHeight="1" x14ac:dyDescent="0.2">
      <c r="A43" s="35">
        <v>41</v>
      </c>
      <c r="B43" s="36" t="s">
        <v>7144</v>
      </c>
      <c r="C43" s="3">
        <f>'2024'!E12</f>
        <v>697613.15</v>
      </c>
      <c r="D43" s="4">
        <f>'2024'!F12</f>
        <v>94900</v>
      </c>
      <c r="E43" s="37">
        <v>45338</v>
      </c>
      <c r="F43" s="53" t="s">
        <v>1200</v>
      </c>
    </row>
    <row r="44" spans="1:6" ht="24.95" customHeight="1" x14ac:dyDescent="0.2">
      <c r="A44" s="35">
        <v>42</v>
      </c>
      <c r="B44" s="36" t="s">
        <v>37</v>
      </c>
      <c r="C44" s="3">
        <v>690896.42999999993</v>
      </c>
      <c r="D44" s="4">
        <v>121123</v>
      </c>
      <c r="E44" s="37">
        <v>43490</v>
      </c>
      <c r="F44" s="53" t="s">
        <v>4</v>
      </c>
    </row>
    <row r="45" spans="1:6" ht="24.95" customHeight="1" x14ac:dyDescent="0.2">
      <c r="A45" s="35">
        <v>43</v>
      </c>
      <c r="B45" s="36" t="s">
        <v>38</v>
      </c>
      <c r="C45" s="3">
        <v>689335</v>
      </c>
      <c r="D45" s="4">
        <v>134270</v>
      </c>
      <c r="E45" s="37">
        <v>42650</v>
      </c>
      <c r="F45" s="53" t="s">
        <v>6</v>
      </c>
    </row>
    <row r="46" spans="1:6" ht="24.95" customHeight="1" x14ac:dyDescent="0.2">
      <c r="A46" s="35">
        <v>44</v>
      </c>
      <c r="B46" s="36" t="s">
        <v>7145</v>
      </c>
      <c r="C46" s="3">
        <f>'2024'!E13</f>
        <v>683624.38</v>
      </c>
      <c r="D46" s="4">
        <f>'2024'!F13</f>
        <v>83094</v>
      </c>
      <c r="E46" s="37">
        <v>45611</v>
      </c>
      <c r="F46" s="53" t="s">
        <v>103</v>
      </c>
    </row>
    <row r="47" spans="1:6" ht="24.95" customHeight="1" x14ac:dyDescent="0.2">
      <c r="A47" s="35">
        <v>45</v>
      </c>
      <c r="B47" s="36" t="s">
        <v>39</v>
      </c>
      <c r="C47" s="3">
        <v>675007.28</v>
      </c>
      <c r="D47" s="4">
        <v>134685</v>
      </c>
      <c r="E47" s="37">
        <v>43532</v>
      </c>
      <c r="F47" s="53" t="s">
        <v>253</v>
      </c>
    </row>
    <row r="48" spans="1:6" ht="24.95" customHeight="1" x14ac:dyDescent="0.2">
      <c r="A48" s="35">
        <v>46</v>
      </c>
      <c r="B48" s="36" t="s">
        <v>40</v>
      </c>
      <c r="C48" s="3">
        <v>664996.71</v>
      </c>
      <c r="D48" s="4">
        <v>144469</v>
      </c>
      <c r="E48" s="37">
        <v>42566</v>
      </c>
      <c r="F48" s="53" t="s">
        <v>41</v>
      </c>
    </row>
    <row r="49" spans="1:6" ht="24.95" customHeight="1" x14ac:dyDescent="0.2">
      <c r="A49" s="35">
        <v>47</v>
      </c>
      <c r="B49" s="36" t="s">
        <v>42</v>
      </c>
      <c r="C49" s="3">
        <v>651811.28359592217</v>
      </c>
      <c r="D49" s="4">
        <v>219952</v>
      </c>
      <c r="E49" s="37">
        <v>39290</v>
      </c>
      <c r="F49" s="53" t="s">
        <v>6531</v>
      </c>
    </row>
    <row r="50" spans="1:6" ht="24.95" customHeight="1" x14ac:dyDescent="0.2">
      <c r="A50" s="35">
        <v>48</v>
      </c>
      <c r="B50" s="36" t="s">
        <v>43</v>
      </c>
      <c r="C50" s="3">
        <v>646583</v>
      </c>
      <c r="D50" s="4">
        <v>112239</v>
      </c>
      <c r="E50" s="37">
        <v>43399</v>
      </c>
      <c r="F50" s="53" t="s">
        <v>6</v>
      </c>
    </row>
    <row r="51" spans="1:6" ht="24.95" customHeight="1" x14ac:dyDescent="0.2">
      <c r="A51" s="35">
        <v>49</v>
      </c>
      <c r="B51" s="36" t="s">
        <v>44</v>
      </c>
      <c r="C51" s="3">
        <f>645373.32+'2023'!E330</f>
        <v>646035.91999999993</v>
      </c>
      <c r="D51" s="4">
        <f>99270+'2023'!F330</f>
        <v>99427</v>
      </c>
      <c r="E51" s="37">
        <v>44792</v>
      </c>
      <c r="F51" s="53" t="s">
        <v>45</v>
      </c>
    </row>
    <row r="52" spans="1:6" ht="24.95" customHeight="1" x14ac:dyDescent="0.2">
      <c r="A52" s="35">
        <v>50</v>
      </c>
      <c r="B52" s="36" t="s">
        <v>46</v>
      </c>
      <c r="C52" s="3">
        <v>645305.83873957372</v>
      </c>
      <c r="D52" s="4">
        <v>247187</v>
      </c>
      <c r="E52" s="37">
        <v>35860</v>
      </c>
      <c r="F52" s="53" t="s">
        <v>6530</v>
      </c>
    </row>
    <row r="53" spans="1:6" ht="24.95" customHeight="1" x14ac:dyDescent="0.2">
      <c r="A53" s="35">
        <v>51</v>
      </c>
      <c r="B53" s="36" t="s">
        <v>47</v>
      </c>
      <c r="C53" s="3">
        <v>639420.51</v>
      </c>
      <c r="D53" s="4">
        <v>92213</v>
      </c>
      <c r="E53" s="37">
        <v>44526</v>
      </c>
      <c r="F53" s="53" t="s">
        <v>10</v>
      </c>
    </row>
    <row r="54" spans="1:6" ht="24.95" customHeight="1" x14ac:dyDescent="0.2">
      <c r="A54" s="35">
        <v>52</v>
      </c>
      <c r="B54" s="36" t="s">
        <v>4398</v>
      </c>
      <c r="C54" s="3">
        <v>633124.71037998144</v>
      </c>
      <c r="D54" s="4">
        <v>158373</v>
      </c>
      <c r="E54" s="37">
        <v>40900</v>
      </c>
      <c r="F54" s="53" t="s">
        <v>6526</v>
      </c>
    </row>
    <row r="55" spans="1:6" ht="24.95" customHeight="1" x14ac:dyDescent="0.2">
      <c r="A55" s="35">
        <v>53</v>
      </c>
      <c r="B55" s="36" t="s">
        <v>48</v>
      </c>
      <c r="C55" s="3">
        <v>623560.21</v>
      </c>
      <c r="D55" s="4">
        <v>87883</v>
      </c>
      <c r="E55" s="37">
        <v>44561</v>
      </c>
      <c r="F55" s="53" t="s">
        <v>49</v>
      </c>
    </row>
    <row r="56" spans="1:6" ht="24.95" customHeight="1" x14ac:dyDescent="0.2">
      <c r="A56" s="35">
        <v>54</v>
      </c>
      <c r="B56" s="36" t="s">
        <v>50</v>
      </c>
      <c r="C56" s="3">
        <v>615018.90999999992</v>
      </c>
      <c r="D56" s="4">
        <v>129525</v>
      </c>
      <c r="E56" s="37">
        <v>43294</v>
      </c>
      <c r="F56" s="53" t="s">
        <v>45</v>
      </c>
    </row>
    <row r="57" spans="1:6" ht="24.95" customHeight="1" x14ac:dyDescent="0.2">
      <c r="A57" s="35">
        <v>55</v>
      </c>
      <c r="B57" s="36" t="s">
        <v>6248</v>
      </c>
      <c r="C57" s="3">
        <f>'2023'!E15+'2024'!E22</f>
        <v>611602.23</v>
      </c>
      <c r="D57" s="4">
        <f>'2023'!F15+'2024'!F22</f>
        <v>105815</v>
      </c>
      <c r="E57" s="37">
        <v>45275</v>
      </c>
      <c r="F57" s="53" t="s">
        <v>25</v>
      </c>
    </row>
    <row r="58" spans="1:6" ht="24.95" customHeight="1" x14ac:dyDescent="0.2">
      <c r="A58" s="35">
        <v>56</v>
      </c>
      <c r="B58" s="36" t="s">
        <v>51</v>
      </c>
      <c r="C58" s="3">
        <v>609749.22</v>
      </c>
      <c r="D58" s="4">
        <v>124849</v>
      </c>
      <c r="E58" s="37">
        <v>42048</v>
      </c>
      <c r="F58" s="53" t="s">
        <v>1566</v>
      </c>
    </row>
    <row r="59" spans="1:6" ht="24.95" customHeight="1" x14ac:dyDescent="0.2">
      <c r="A59" s="35">
        <v>57</v>
      </c>
      <c r="B59" s="36" t="s">
        <v>52</v>
      </c>
      <c r="C59" s="3">
        <v>597844.27</v>
      </c>
      <c r="D59" s="4">
        <v>105755</v>
      </c>
      <c r="E59" s="37">
        <v>42881</v>
      </c>
      <c r="F59" s="53" t="s">
        <v>16</v>
      </c>
    </row>
    <row r="60" spans="1:6" ht="24.95" customHeight="1" x14ac:dyDescent="0.2">
      <c r="A60" s="35">
        <v>58</v>
      </c>
      <c r="B60" s="36" t="s">
        <v>53</v>
      </c>
      <c r="C60" s="3">
        <v>595681.6</v>
      </c>
      <c r="D60" s="4">
        <v>107770</v>
      </c>
      <c r="E60" s="37">
        <v>43315</v>
      </c>
      <c r="F60" s="53" t="s">
        <v>54</v>
      </c>
    </row>
    <row r="61" spans="1:6" ht="24.95" customHeight="1" x14ac:dyDescent="0.2">
      <c r="A61" s="35">
        <v>59</v>
      </c>
      <c r="B61" s="36" t="s">
        <v>6242</v>
      </c>
      <c r="C61" s="3">
        <f>'2023'!E8+'2024'!E218</f>
        <v>594245.31000000006</v>
      </c>
      <c r="D61" s="4">
        <f>'2023'!F8+'2024'!F218</f>
        <v>109527</v>
      </c>
      <c r="E61" s="37">
        <v>45023</v>
      </c>
      <c r="F61" s="53" t="s">
        <v>10</v>
      </c>
    </row>
    <row r="62" spans="1:6" ht="24.95" customHeight="1" x14ac:dyDescent="0.2">
      <c r="A62" s="35">
        <v>60</v>
      </c>
      <c r="B62" s="36" t="s">
        <v>55</v>
      </c>
      <c r="C62" s="3">
        <v>589374</v>
      </c>
      <c r="D62" s="4">
        <v>101985</v>
      </c>
      <c r="E62" s="37">
        <v>43462</v>
      </c>
      <c r="F62" s="53" t="s">
        <v>6</v>
      </c>
    </row>
    <row r="63" spans="1:6" ht="24.95" customHeight="1" x14ac:dyDescent="0.2">
      <c r="A63" s="35">
        <v>61</v>
      </c>
      <c r="B63" s="36" t="s">
        <v>56</v>
      </c>
      <c r="C63" s="3">
        <f>577497+'2023'!E368</f>
        <v>577805</v>
      </c>
      <c r="D63" s="4">
        <f>123298+'2023'!F368</f>
        <v>123348</v>
      </c>
      <c r="E63" s="37">
        <v>42790</v>
      </c>
      <c r="F63" s="53" t="s">
        <v>4</v>
      </c>
    </row>
    <row r="64" spans="1:6" ht="24.95" customHeight="1" x14ac:dyDescent="0.2">
      <c r="A64" s="35">
        <v>62</v>
      </c>
      <c r="B64" s="36" t="s">
        <v>57</v>
      </c>
      <c r="C64" s="3">
        <v>569674.19999999995</v>
      </c>
      <c r="D64" s="4">
        <v>147145</v>
      </c>
      <c r="E64" s="37">
        <v>41467</v>
      </c>
      <c r="F64" s="53" t="s">
        <v>1566</v>
      </c>
    </row>
    <row r="65" spans="1:6" ht="24.95" customHeight="1" x14ac:dyDescent="0.2">
      <c r="A65" s="35">
        <v>63</v>
      </c>
      <c r="B65" s="36" t="s">
        <v>58</v>
      </c>
      <c r="C65" s="3">
        <v>566244.72</v>
      </c>
      <c r="D65" s="4">
        <v>92523</v>
      </c>
      <c r="E65" s="37">
        <v>43581</v>
      </c>
      <c r="F65" s="53" t="s">
        <v>16</v>
      </c>
    </row>
    <row r="66" spans="1:6" ht="24.95" customHeight="1" x14ac:dyDescent="0.2">
      <c r="A66" s="35">
        <v>64</v>
      </c>
      <c r="B66" s="36" t="s">
        <v>59</v>
      </c>
      <c r="C66" s="3">
        <v>560356.09</v>
      </c>
      <c r="D66" s="4">
        <v>97408</v>
      </c>
      <c r="E66" s="37">
        <v>43378</v>
      </c>
      <c r="F66" s="53" t="s">
        <v>25</v>
      </c>
    </row>
    <row r="67" spans="1:6" ht="24.95" customHeight="1" x14ac:dyDescent="0.2">
      <c r="A67" s="35">
        <v>65</v>
      </c>
      <c r="B67" s="36" t="s">
        <v>60</v>
      </c>
      <c r="C67" s="3">
        <v>544198.26</v>
      </c>
      <c r="D67" s="4">
        <v>123935</v>
      </c>
      <c r="E67" s="37">
        <v>42300</v>
      </c>
      <c r="F67" s="53" t="s">
        <v>45</v>
      </c>
    </row>
    <row r="68" spans="1:6" ht="24.95" customHeight="1" x14ac:dyDescent="0.2">
      <c r="A68" s="35">
        <v>66</v>
      </c>
      <c r="B68" s="36" t="s">
        <v>61</v>
      </c>
      <c r="C68" s="3">
        <v>541862.84000000008</v>
      </c>
      <c r="D68" s="4">
        <v>103020</v>
      </c>
      <c r="E68" s="37">
        <v>42776</v>
      </c>
      <c r="F68" s="53" t="s">
        <v>253</v>
      </c>
    </row>
    <row r="69" spans="1:6" ht="24.95" customHeight="1" x14ac:dyDescent="0.2">
      <c r="A69" s="35">
        <v>67</v>
      </c>
      <c r="B69" s="36" t="s">
        <v>62</v>
      </c>
      <c r="C69" s="3">
        <v>540803.81139944389</v>
      </c>
      <c r="D69" s="4">
        <v>153219</v>
      </c>
      <c r="E69" s="37">
        <v>39780</v>
      </c>
      <c r="F69" s="53" t="s">
        <v>6526</v>
      </c>
    </row>
    <row r="70" spans="1:6" ht="24.95" customHeight="1" x14ac:dyDescent="0.2">
      <c r="A70" s="35">
        <v>68</v>
      </c>
      <c r="B70" s="36" t="s">
        <v>7146</v>
      </c>
      <c r="C70" s="3">
        <f>'2024'!E14</f>
        <v>539233</v>
      </c>
      <c r="D70" s="4">
        <f>'2024'!F14</f>
        <v>75942</v>
      </c>
      <c r="E70" s="37">
        <v>45597</v>
      </c>
      <c r="F70" s="53" t="s">
        <v>6</v>
      </c>
    </row>
    <row r="71" spans="1:6" ht="24.95" customHeight="1" x14ac:dyDescent="0.2">
      <c r="A71" s="35">
        <v>69</v>
      </c>
      <c r="B71" s="36" t="s">
        <v>4399</v>
      </c>
      <c r="C71" s="3">
        <v>538286.63113994442</v>
      </c>
      <c r="D71" s="4">
        <v>147903</v>
      </c>
      <c r="E71" s="37">
        <v>41075</v>
      </c>
      <c r="F71" s="53" t="s">
        <v>6526</v>
      </c>
    </row>
    <row r="72" spans="1:6" ht="24.95" customHeight="1" x14ac:dyDescent="0.2">
      <c r="A72" s="35">
        <v>70</v>
      </c>
      <c r="B72" s="36" t="s">
        <v>6261</v>
      </c>
      <c r="C72" s="3">
        <f>'2023'!E29+'2024'!E19</f>
        <v>535796.98</v>
      </c>
      <c r="D72" s="4">
        <f>'2023'!F29+'2024'!F19</f>
        <v>98669</v>
      </c>
      <c r="E72" s="37">
        <v>45282</v>
      </c>
      <c r="F72" s="53" t="s">
        <v>10</v>
      </c>
    </row>
    <row r="73" spans="1:6" ht="24.95" customHeight="1" x14ac:dyDescent="0.2">
      <c r="A73" s="35">
        <v>71</v>
      </c>
      <c r="B73" s="36" t="s">
        <v>7147</v>
      </c>
      <c r="C73" s="3">
        <f>'2024'!E15</f>
        <v>531311.1100000001</v>
      </c>
      <c r="D73" s="4">
        <f>'2024'!F15</f>
        <v>98478</v>
      </c>
      <c r="E73" s="37">
        <v>45436</v>
      </c>
      <c r="F73" s="53" t="s">
        <v>6547</v>
      </c>
    </row>
    <row r="74" spans="1:6" ht="24.95" customHeight="1" x14ac:dyDescent="0.2">
      <c r="A74" s="35">
        <v>72</v>
      </c>
      <c r="B74" s="36" t="s">
        <v>63</v>
      </c>
      <c r="C74" s="3">
        <v>529750.52</v>
      </c>
      <c r="D74" s="4">
        <v>112543</v>
      </c>
      <c r="E74" s="37">
        <v>42097</v>
      </c>
      <c r="F74" s="53" t="s">
        <v>1566</v>
      </c>
    </row>
    <row r="75" spans="1:6" ht="24.95" customHeight="1" x14ac:dyDescent="0.2">
      <c r="A75" s="35">
        <v>73</v>
      </c>
      <c r="B75" s="36" t="s">
        <v>64</v>
      </c>
      <c r="C75" s="3">
        <v>523423.51</v>
      </c>
      <c r="D75" s="4">
        <v>111926</v>
      </c>
      <c r="E75" s="37">
        <v>43616</v>
      </c>
      <c r="F75" s="53" t="s">
        <v>253</v>
      </c>
    </row>
    <row r="76" spans="1:6" ht="24.95" customHeight="1" x14ac:dyDescent="0.2">
      <c r="A76" s="35">
        <v>74</v>
      </c>
      <c r="B76" s="36" t="s">
        <v>6245</v>
      </c>
      <c r="C76" s="3">
        <f>'2023'!E11+'2024'!E56</f>
        <v>522410.23000000004</v>
      </c>
      <c r="D76" s="4">
        <f>'2023'!F11+'2024'!F56</f>
        <v>71611</v>
      </c>
      <c r="E76" s="37">
        <v>45261</v>
      </c>
      <c r="F76" s="53" t="s">
        <v>45</v>
      </c>
    </row>
    <row r="77" spans="1:6" ht="24.95" customHeight="1" x14ac:dyDescent="0.2">
      <c r="A77" s="35">
        <v>75</v>
      </c>
      <c r="B77" s="36" t="s">
        <v>6243</v>
      </c>
      <c r="C77" s="3">
        <f>'2023'!E9</f>
        <v>522025.99</v>
      </c>
      <c r="D77" s="4">
        <f>'2023'!F9</f>
        <v>102722</v>
      </c>
      <c r="E77" s="37">
        <v>45093</v>
      </c>
      <c r="F77" s="53" t="s">
        <v>16</v>
      </c>
    </row>
    <row r="78" spans="1:6" ht="24.95" customHeight="1" x14ac:dyDescent="0.2">
      <c r="A78" s="35">
        <v>76</v>
      </c>
      <c r="B78" s="36" t="s">
        <v>65</v>
      </c>
      <c r="C78" s="3">
        <v>519161</v>
      </c>
      <c r="D78" s="4">
        <v>122899</v>
      </c>
      <c r="E78" s="37">
        <v>41642</v>
      </c>
      <c r="F78" s="53" t="s">
        <v>6529</v>
      </c>
    </row>
    <row r="79" spans="1:6" ht="24.95" customHeight="1" x14ac:dyDescent="0.2">
      <c r="A79" s="35">
        <v>77</v>
      </c>
      <c r="B79" s="36" t="s">
        <v>66</v>
      </c>
      <c r="C79" s="3">
        <v>518608.44</v>
      </c>
      <c r="D79" s="4">
        <v>75224</v>
      </c>
      <c r="E79" s="37">
        <v>44820</v>
      </c>
      <c r="F79" s="53" t="s">
        <v>4</v>
      </c>
    </row>
    <row r="80" spans="1:6" ht="24.95" customHeight="1" x14ac:dyDescent="0.2">
      <c r="A80" s="35">
        <v>78</v>
      </c>
      <c r="B80" s="36" t="s">
        <v>4400</v>
      </c>
      <c r="C80" s="3">
        <v>517235.0032437442</v>
      </c>
      <c r="D80" s="4">
        <v>118504</v>
      </c>
      <c r="E80" s="37">
        <v>41628</v>
      </c>
      <c r="F80" s="53" t="s">
        <v>6532</v>
      </c>
    </row>
    <row r="81" spans="1:6" ht="24.95" customHeight="1" x14ac:dyDescent="0.2">
      <c r="A81" s="35">
        <v>79</v>
      </c>
      <c r="B81" s="36" t="s">
        <v>67</v>
      </c>
      <c r="C81" s="3">
        <v>511889.27</v>
      </c>
      <c r="D81" s="4">
        <v>89502</v>
      </c>
      <c r="E81" s="37">
        <v>43140</v>
      </c>
      <c r="F81" s="53" t="s">
        <v>253</v>
      </c>
    </row>
    <row r="82" spans="1:6" ht="24.95" customHeight="1" x14ac:dyDescent="0.2">
      <c r="A82" s="35">
        <v>80</v>
      </c>
      <c r="B82" s="36" t="s">
        <v>68</v>
      </c>
      <c r="C82" s="3">
        <v>508888.97</v>
      </c>
      <c r="D82" s="4">
        <v>88763</v>
      </c>
      <c r="E82" s="37">
        <v>43518</v>
      </c>
      <c r="F82" s="53" t="s">
        <v>54</v>
      </c>
    </row>
    <row r="83" spans="1:6" ht="24.95" customHeight="1" x14ac:dyDescent="0.2">
      <c r="A83" s="35">
        <v>81</v>
      </c>
      <c r="B83" s="36" t="s">
        <v>69</v>
      </c>
      <c r="C83" s="3">
        <v>501104.75000000006</v>
      </c>
      <c r="D83" s="4">
        <v>97457</v>
      </c>
      <c r="E83" s="37">
        <v>42839</v>
      </c>
      <c r="F83" s="53" t="s">
        <v>253</v>
      </c>
    </row>
    <row r="84" spans="1:6" ht="24.95" customHeight="1" x14ac:dyDescent="0.2">
      <c r="A84" s="35">
        <v>82</v>
      </c>
      <c r="B84" s="36" t="s">
        <v>70</v>
      </c>
      <c r="C84" s="3">
        <v>500446.88</v>
      </c>
      <c r="D84" s="4">
        <v>103890</v>
      </c>
      <c r="E84" s="37">
        <v>43315</v>
      </c>
      <c r="F84" s="53" t="s">
        <v>16</v>
      </c>
    </row>
    <row r="85" spans="1:6" ht="24.95" customHeight="1" x14ac:dyDescent="0.2">
      <c r="A85" s="35">
        <v>83</v>
      </c>
      <c r="B85" s="36" t="s">
        <v>71</v>
      </c>
      <c r="C85" s="3">
        <v>499962.76</v>
      </c>
      <c r="D85" s="4">
        <v>88026</v>
      </c>
      <c r="E85" s="37">
        <v>42356</v>
      </c>
      <c r="F85" s="53" t="s">
        <v>16</v>
      </c>
    </row>
    <row r="86" spans="1:6" ht="24.95" customHeight="1" x14ac:dyDescent="0.2">
      <c r="A86" s="35">
        <v>84</v>
      </c>
      <c r="B86" s="36" t="s">
        <v>6244</v>
      </c>
      <c r="C86" s="3">
        <f>'2023'!E10+'2024'!E311</f>
        <v>497464.79000000004</v>
      </c>
      <c r="D86" s="4">
        <f>'2023'!F10+'2024'!F311</f>
        <v>90472</v>
      </c>
      <c r="E86" s="37">
        <v>45212</v>
      </c>
      <c r="F86" s="53" t="s">
        <v>10</v>
      </c>
    </row>
    <row r="87" spans="1:6" ht="24.95" customHeight="1" x14ac:dyDescent="0.2">
      <c r="A87" s="35">
        <v>85</v>
      </c>
      <c r="B87" s="36" t="s">
        <v>73</v>
      </c>
      <c r="C87" s="3">
        <v>493341.23</v>
      </c>
      <c r="D87" s="4">
        <v>111211</v>
      </c>
      <c r="E87" s="37">
        <v>42587</v>
      </c>
      <c r="F87" s="53" t="s">
        <v>253</v>
      </c>
    </row>
    <row r="88" spans="1:6" ht="24.95" customHeight="1" x14ac:dyDescent="0.2">
      <c r="A88" s="35">
        <v>86</v>
      </c>
      <c r="B88" s="36" t="s">
        <v>74</v>
      </c>
      <c r="C88" s="3">
        <v>481049.91816033365</v>
      </c>
      <c r="D88" s="4">
        <v>110168</v>
      </c>
      <c r="E88" s="37">
        <v>41971</v>
      </c>
      <c r="F88" s="53" t="s">
        <v>41</v>
      </c>
    </row>
    <row r="89" spans="1:6" ht="24.95" customHeight="1" x14ac:dyDescent="0.2">
      <c r="A89" s="35">
        <v>87</v>
      </c>
      <c r="B89" s="36" t="s">
        <v>75</v>
      </c>
      <c r="C89" s="3">
        <v>480806.59175162186</v>
      </c>
      <c r="D89" s="4">
        <v>147792</v>
      </c>
      <c r="E89" s="37">
        <v>38814</v>
      </c>
      <c r="F89" s="53" t="s">
        <v>6531</v>
      </c>
    </row>
    <row r="90" spans="1:6" ht="24.95" customHeight="1" x14ac:dyDescent="0.2">
      <c r="A90" s="35">
        <v>88</v>
      </c>
      <c r="B90" s="36" t="s">
        <v>76</v>
      </c>
      <c r="C90" s="3">
        <v>480092.96802594996</v>
      </c>
      <c r="D90" s="4">
        <v>127240</v>
      </c>
      <c r="E90" s="37">
        <v>40330</v>
      </c>
      <c r="F90" s="53" t="s">
        <v>6526</v>
      </c>
    </row>
    <row r="91" spans="1:6" ht="24.95" customHeight="1" x14ac:dyDescent="0.2">
      <c r="A91" s="35">
        <v>89</v>
      </c>
      <c r="B91" s="36" t="s">
        <v>90</v>
      </c>
      <c r="C91" s="3">
        <f>450935+'2024'!E120</f>
        <v>476168.07</v>
      </c>
      <c r="D91" s="4">
        <f>67596+'2024'!F120</f>
        <v>71132</v>
      </c>
      <c r="E91" s="37">
        <v>44456</v>
      </c>
      <c r="F91" s="53" t="s">
        <v>25</v>
      </c>
    </row>
    <row r="92" spans="1:6" ht="24.95" customHeight="1" x14ac:dyDescent="0.2">
      <c r="A92" s="35">
        <v>90</v>
      </c>
      <c r="B92" s="36" t="s">
        <v>77</v>
      </c>
      <c r="C92" s="3">
        <v>474000</v>
      </c>
      <c r="D92" s="4">
        <v>76265</v>
      </c>
      <c r="E92" s="37">
        <v>43791</v>
      </c>
      <c r="F92" s="53" t="s">
        <v>54</v>
      </c>
    </row>
    <row r="93" spans="1:6" ht="24.95" customHeight="1" x14ac:dyDescent="0.2">
      <c r="A93" s="35">
        <v>91</v>
      </c>
      <c r="B93" s="36" t="s">
        <v>4401</v>
      </c>
      <c r="C93" s="3">
        <v>471133.98980537534</v>
      </c>
      <c r="D93" s="4">
        <v>112201</v>
      </c>
      <c r="E93" s="37">
        <v>41607</v>
      </c>
      <c r="F93" s="53" t="s">
        <v>135</v>
      </c>
    </row>
    <row r="94" spans="1:6" ht="24.95" customHeight="1" x14ac:dyDescent="0.2">
      <c r="A94" s="35">
        <v>92</v>
      </c>
      <c r="B94" s="36" t="s">
        <v>78</v>
      </c>
      <c r="C94" s="3">
        <v>469766</v>
      </c>
      <c r="D94" s="4">
        <v>102924</v>
      </c>
      <c r="E94" s="37">
        <v>43084</v>
      </c>
      <c r="F94" s="53" t="s">
        <v>41</v>
      </c>
    </row>
    <row r="95" spans="1:6" ht="24.95" customHeight="1" x14ac:dyDescent="0.2">
      <c r="A95" s="35">
        <v>93</v>
      </c>
      <c r="B95" s="36" t="s">
        <v>79</v>
      </c>
      <c r="C95" s="3">
        <v>466504</v>
      </c>
      <c r="D95" s="4">
        <v>100406</v>
      </c>
      <c r="E95" s="37">
        <v>42041</v>
      </c>
      <c r="F95" s="53" t="s">
        <v>80</v>
      </c>
    </row>
    <row r="96" spans="1:6" ht="24.95" customHeight="1" x14ac:dyDescent="0.2">
      <c r="A96" s="35">
        <v>94</v>
      </c>
      <c r="B96" s="36" t="s">
        <v>81</v>
      </c>
      <c r="C96" s="3">
        <v>465368</v>
      </c>
      <c r="D96" s="4">
        <v>89616</v>
      </c>
      <c r="E96" s="37">
        <v>43014</v>
      </c>
      <c r="F96" s="53" t="s">
        <v>54</v>
      </c>
    </row>
    <row r="97" spans="1:6" ht="24.95" customHeight="1" x14ac:dyDescent="0.2">
      <c r="A97" s="35">
        <v>95</v>
      </c>
      <c r="B97" s="36" t="s">
        <v>4402</v>
      </c>
      <c r="C97" s="3">
        <v>463334.76309082482</v>
      </c>
      <c r="D97" s="4">
        <v>97782</v>
      </c>
      <c r="E97" s="37">
        <v>41264</v>
      </c>
      <c r="F97" s="53" t="s">
        <v>6531</v>
      </c>
    </row>
    <row r="98" spans="1:6" ht="24.95" customHeight="1" x14ac:dyDescent="0.2">
      <c r="A98" s="35">
        <v>96</v>
      </c>
      <c r="B98" s="36" t="s">
        <v>82</v>
      </c>
      <c r="C98" s="3">
        <v>458063.12000000005</v>
      </c>
      <c r="D98" s="4">
        <v>76168</v>
      </c>
      <c r="E98" s="37">
        <v>43693</v>
      </c>
      <c r="F98" s="53" t="s">
        <v>45</v>
      </c>
    </row>
    <row r="99" spans="1:6" ht="24.95" customHeight="1" x14ac:dyDescent="0.2">
      <c r="A99" s="35">
        <v>97</v>
      </c>
      <c r="B99" s="36" t="s">
        <v>83</v>
      </c>
      <c r="C99" s="3">
        <v>457528.79</v>
      </c>
      <c r="D99" s="4">
        <v>104999</v>
      </c>
      <c r="E99" s="37">
        <v>42503</v>
      </c>
      <c r="F99" s="53" t="s">
        <v>45</v>
      </c>
    </row>
    <row r="100" spans="1:6" ht="24.95" customHeight="1" x14ac:dyDescent="0.2">
      <c r="A100" s="35">
        <v>98</v>
      </c>
      <c r="B100" s="36" t="s">
        <v>84</v>
      </c>
      <c r="C100" s="3">
        <v>456983.32999999996</v>
      </c>
      <c r="D100" s="4">
        <v>75166</v>
      </c>
      <c r="E100" s="37">
        <v>43840</v>
      </c>
      <c r="F100" s="53" t="s">
        <v>4</v>
      </c>
    </row>
    <row r="101" spans="1:6" ht="24.95" customHeight="1" x14ac:dyDescent="0.2">
      <c r="A101" s="35">
        <v>99</v>
      </c>
      <c r="B101" s="36" t="s">
        <v>85</v>
      </c>
      <c r="C101" s="3">
        <v>456016.56626506028</v>
      </c>
      <c r="D101" s="4">
        <v>118669</v>
      </c>
      <c r="E101" s="37">
        <v>39437</v>
      </c>
      <c r="F101" s="53" t="s">
        <v>86</v>
      </c>
    </row>
    <row r="102" spans="1:6" ht="24.95" customHeight="1" x14ac:dyDescent="0.2">
      <c r="A102" s="35">
        <v>100</v>
      </c>
      <c r="B102" s="36" t="s">
        <v>87</v>
      </c>
      <c r="C102" s="3">
        <v>455787.05</v>
      </c>
      <c r="D102" s="4">
        <v>86841</v>
      </c>
      <c r="E102" s="37">
        <v>42587</v>
      </c>
      <c r="F102" s="53" t="s">
        <v>25</v>
      </c>
    </row>
    <row r="103" spans="1:6" ht="24.95" customHeight="1" x14ac:dyDescent="0.2">
      <c r="A103" s="35">
        <v>101</v>
      </c>
      <c r="B103" s="36" t="s">
        <v>88</v>
      </c>
      <c r="C103" s="3">
        <v>451729.8737256719</v>
      </c>
      <c r="D103" s="4">
        <v>82469</v>
      </c>
      <c r="E103" s="37">
        <v>41992</v>
      </c>
      <c r="F103" s="53" t="s">
        <v>89</v>
      </c>
    </row>
    <row r="104" spans="1:6" ht="24.95" customHeight="1" x14ac:dyDescent="0.2">
      <c r="A104" s="35">
        <v>102</v>
      </c>
      <c r="B104" s="36" t="s">
        <v>91</v>
      </c>
      <c r="C104" s="3">
        <v>447566.35194624658</v>
      </c>
      <c r="D104" s="4">
        <v>156892</v>
      </c>
      <c r="E104" s="37">
        <v>39241</v>
      </c>
      <c r="F104" s="53" t="s">
        <v>6526</v>
      </c>
    </row>
    <row r="105" spans="1:6" ht="24.95" customHeight="1" x14ac:dyDescent="0.2">
      <c r="A105" s="35">
        <v>103</v>
      </c>
      <c r="B105" s="36" t="s">
        <v>92</v>
      </c>
      <c r="C105" s="3">
        <v>446993</v>
      </c>
      <c r="D105" s="4">
        <v>85148</v>
      </c>
      <c r="E105" s="37">
        <v>43147</v>
      </c>
      <c r="F105" s="53" t="s">
        <v>93</v>
      </c>
    </row>
    <row r="106" spans="1:6" ht="24.95" customHeight="1" x14ac:dyDescent="0.2">
      <c r="A106" s="35">
        <v>104</v>
      </c>
      <c r="B106" s="36" t="s">
        <v>94</v>
      </c>
      <c r="C106" s="3">
        <v>446592.50463392033</v>
      </c>
      <c r="D106" s="4">
        <v>155708</v>
      </c>
      <c r="E106" s="37">
        <v>39311</v>
      </c>
      <c r="F106" s="53" t="s">
        <v>95</v>
      </c>
    </row>
    <row r="107" spans="1:6" ht="24.95" customHeight="1" x14ac:dyDescent="0.2">
      <c r="A107" s="35">
        <v>105</v>
      </c>
      <c r="B107" s="36" t="s">
        <v>96</v>
      </c>
      <c r="C107" s="3">
        <v>442914.1</v>
      </c>
      <c r="D107" s="4">
        <v>100384</v>
      </c>
      <c r="E107" s="37">
        <v>42839</v>
      </c>
      <c r="F107" s="53" t="s">
        <v>41</v>
      </c>
    </row>
    <row r="108" spans="1:6" ht="24.95" customHeight="1" x14ac:dyDescent="0.2">
      <c r="A108" s="35">
        <v>106</v>
      </c>
      <c r="B108" s="36" t="s">
        <v>97</v>
      </c>
      <c r="C108" s="3">
        <v>439928.32999999996</v>
      </c>
      <c r="D108" s="4">
        <v>70620</v>
      </c>
      <c r="E108" s="37">
        <v>43805</v>
      </c>
      <c r="F108" s="53" t="s">
        <v>45</v>
      </c>
    </row>
    <row r="109" spans="1:6" ht="24.95" customHeight="1" x14ac:dyDescent="0.2">
      <c r="A109" s="35">
        <v>107</v>
      </c>
      <c r="B109" s="36" t="s">
        <v>98</v>
      </c>
      <c r="C109" s="3">
        <v>439744.81580166821</v>
      </c>
      <c r="D109" s="4">
        <v>153450</v>
      </c>
      <c r="E109" s="37">
        <v>39010</v>
      </c>
      <c r="F109" s="53" t="s">
        <v>45</v>
      </c>
    </row>
    <row r="110" spans="1:6" ht="24.95" customHeight="1" x14ac:dyDescent="0.2">
      <c r="A110" s="35">
        <v>108</v>
      </c>
      <c r="B110" s="36" t="s">
        <v>7148</v>
      </c>
      <c r="C110" s="3">
        <f>'2024'!E16</f>
        <v>436514.68</v>
      </c>
      <c r="D110" s="4">
        <f>'2024'!F16</f>
        <v>55916</v>
      </c>
      <c r="E110" s="37">
        <v>45590</v>
      </c>
      <c r="F110" s="53" t="s">
        <v>6547</v>
      </c>
    </row>
    <row r="111" spans="1:6" ht="24.95" customHeight="1" x14ac:dyDescent="0.2">
      <c r="A111" s="35">
        <v>109</v>
      </c>
      <c r="B111" s="36" t="s">
        <v>7149</v>
      </c>
      <c r="C111" s="3">
        <f>'2024'!E17</f>
        <v>432240</v>
      </c>
      <c r="D111" s="4">
        <f>'2024'!F17</f>
        <v>54706</v>
      </c>
      <c r="E111" s="37">
        <v>45646</v>
      </c>
      <c r="F111" s="53" t="s">
        <v>6</v>
      </c>
    </row>
    <row r="112" spans="1:6" ht="24.95" customHeight="1" x14ac:dyDescent="0.2">
      <c r="A112" s="35">
        <v>110</v>
      </c>
      <c r="B112" s="36" t="s">
        <v>99</v>
      </c>
      <c r="C112" s="3">
        <v>427865</v>
      </c>
      <c r="D112" s="4">
        <v>96596</v>
      </c>
      <c r="E112" s="37">
        <v>42727</v>
      </c>
      <c r="F112" s="53" t="s">
        <v>253</v>
      </c>
    </row>
    <row r="113" spans="1:6" ht="24.95" customHeight="1" x14ac:dyDescent="0.2">
      <c r="A113" s="35">
        <v>111</v>
      </c>
      <c r="B113" s="36" t="s">
        <v>100</v>
      </c>
      <c r="C113" s="3">
        <v>425011</v>
      </c>
      <c r="D113" s="4">
        <v>102614</v>
      </c>
      <c r="E113" s="37">
        <v>41740</v>
      </c>
      <c r="F113" s="53" t="s">
        <v>41</v>
      </c>
    </row>
    <row r="114" spans="1:6" ht="24.95" customHeight="1" x14ac:dyDescent="0.2">
      <c r="A114" s="35">
        <v>112</v>
      </c>
      <c r="B114" s="36" t="s">
        <v>101</v>
      </c>
      <c r="C114" s="3">
        <v>424703.92</v>
      </c>
      <c r="D114" s="4">
        <v>60063</v>
      </c>
      <c r="E114" s="37">
        <v>44687</v>
      </c>
      <c r="F114" s="53" t="s">
        <v>16</v>
      </c>
    </row>
    <row r="115" spans="1:6" ht="24.95" customHeight="1" x14ac:dyDescent="0.2">
      <c r="A115" s="35">
        <v>113</v>
      </c>
      <c r="B115" s="36" t="s">
        <v>102</v>
      </c>
      <c r="C115" s="3">
        <f>423160.67+'2023'!E303+'2024'!E349</f>
        <v>424630.57</v>
      </c>
      <c r="D115" s="4">
        <f>83186+'2023'!F303+'2024'!F349</f>
        <v>83792</v>
      </c>
      <c r="E115" s="37">
        <v>44652</v>
      </c>
      <c r="F115" s="53" t="s">
        <v>103</v>
      </c>
    </row>
    <row r="116" spans="1:6" ht="24.95" customHeight="1" x14ac:dyDescent="0.2">
      <c r="A116" s="35">
        <v>114</v>
      </c>
      <c r="B116" s="36" t="s">
        <v>6246</v>
      </c>
      <c r="C116" s="3">
        <f>'2023'!E12+'2024'!E264</f>
        <v>420532.41</v>
      </c>
      <c r="D116" s="4">
        <f>'2023'!F12+'2024'!F264</f>
        <v>63458</v>
      </c>
      <c r="E116" s="37">
        <v>45226</v>
      </c>
      <c r="F116" s="53" t="s">
        <v>10</v>
      </c>
    </row>
    <row r="117" spans="1:6" ht="24.95" customHeight="1" x14ac:dyDescent="0.2">
      <c r="A117" s="35">
        <v>115</v>
      </c>
      <c r="B117" s="36" t="s">
        <v>104</v>
      </c>
      <c r="C117" s="3">
        <v>417629</v>
      </c>
      <c r="D117" s="4">
        <v>75620</v>
      </c>
      <c r="E117" s="37">
        <v>43413</v>
      </c>
      <c r="F117" s="53" t="s">
        <v>105</v>
      </c>
    </row>
    <row r="118" spans="1:6" ht="24.95" customHeight="1" x14ac:dyDescent="0.2">
      <c r="A118" s="35">
        <v>116</v>
      </c>
      <c r="B118" s="36" t="s">
        <v>106</v>
      </c>
      <c r="C118" s="3">
        <v>414625.81</v>
      </c>
      <c r="D118" s="4">
        <v>61490</v>
      </c>
      <c r="E118" s="37">
        <v>44470</v>
      </c>
      <c r="F118" s="53" t="s">
        <v>10</v>
      </c>
    </row>
    <row r="119" spans="1:6" ht="24.95" customHeight="1" x14ac:dyDescent="0.2">
      <c r="A119" s="35">
        <v>117</v>
      </c>
      <c r="B119" s="36" t="s">
        <v>107</v>
      </c>
      <c r="C119" s="3">
        <v>414207</v>
      </c>
      <c r="D119" s="4">
        <v>85780</v>
      </c>
      <c r="E119" s="37">
        <v>42538</v>
      </c>
      <c r="F119" s="53" t="s">
        <v>23</v>
      </c>
    </row>
    <row r="120" spans="1:6" ht="24.95" customHeight="1" x14ac:dyDescent="0.2">
      <c r="A120" s="35">
        <v>118</v>
      </c>
      <c r="B120" s="36" t="s">
        <v>108</v>
      </c>
      <c r="C120" s="3">
        <f>412762.84892493+'2023'!E297</f>
        <v>413940.34892492997</v>
      </c>
      <c r="D120" s="4">
        <f>84718+'2023'!F297</f>
        <v>84947</v>
      </c>
      <c r="E120" s="37">
        <v>41950</v>
      </c>
      <c r="F120" s="53" t="s">
        <v>89</v>
      </c>
    </row>
    <row r="121" spans="1:6" ht="24.95" customHeight="1" x14ac:dyDescent="0.2">
      <c r="A121" s="35">
        <v>119</v>
      </c>
      <c r="B121" s="36" t="s">
        <v>4403</v>
      </c>
      <c r="C121" s="3">
        <v>402286.89759036142</v>
      </c>
      <c r="D121" s="4">
        <v>107847</v>
      </c>
      <c r="E121" s="37">
        <v>41355</v>
      </c>
      <c r="F121" s="53" t="s">
        <v>41</v>
      </c>
    </row>
    <row r="122" spans="1:6" ht="24.95" customHeight="1" x14ac:dyDescent="0.2">
      <c r="A122" s="35">
        <v>120</v>
      </c>
      <c r="B122" s="36" t="s">
        <v>109</v>
      </c>
      <c r="C122" s="3">
        <v>402092.74</v>
      </c>
      <c r="D122" s="4">
        <v>65917</v>
      </c>
      <c r="E122" s="37">
        <v>43679</v>
      </c>
      <c r="F122" s="53" t="s">
        <v>253</v>
      </c>
    </row>
    <row r="123" spans="1:6" ht="24.95" customHeight="1" x14ac:dyDescent="0.2">
      <c r="A123" s="35">
        <v>121</v>
      </c>
      <c r="B123" s="36" t="s">
        <v>110</v>
      </c>
      <c r="C123" s="3">
        <v>400353</v>
      </c>
      <c r="D123" s="4">
        <v>88571</v>
      </c>
      <c r="E123" s="37">
        <v>41677</v>
      </c>
      <c r="F123" s="53" t="s">
        <v>4</v>
      </c>
    </row>
    <row r="124" spans="1:6" ht="24.95" customHeight="1" x14ac:dyDescent="0.2">
      <c r="A124" s="35">
        <v>122</v>
      </c>
      <c r="B124" s="36" t="s">
        <v>111</v>
      </c>
      <c r="C124" s="3">
        <v>393508.53</v>
      </c>
      <c r="D124" s="4">
        <v>89966</v>
      </c>
      <c r="E124" s="37">
        <v>42664</v>
      </c>
      <c r="F124" s="53" t="s">
        <v>41</v>
      </c>
    </row>
    <row r="125" spans="1:6" ht="24.95" customHeight="1" x14ac:dyDescent="0.2">
      <c r="A125" s="35">
        <v>123</v>
      </c>
      <c r="B125" s="36" t="s">
        <v>4404</v>
      </c>
      <c r="C125" s="3">
        <v>387148.780699722</v>
      </c>
      <c r="D125" s="4">
        <v>111499</v>
      </c>
      <c r="E125" s="37">
        <v>40760</v>
      </c>
      <c r="F125" s="53" t="s">
        <v>6529</v>
      </c>
    </row>
    <row r="126" spans="1:6" ht="24.95" customHeight="1" x14ac:dyDescent="0.2">
      <c r="A126" s="35">
        <v>124</v>
      </c>
      <c r="B126" s="36" t="s">
        <v>112</v>
      </c>
      <c r="C126" s="3">
        <v>385034.69647822058</v>
      </c>
      <c r="D126" s="4">
        <v>97340</v>
      </c>
      <c r="E126" s="37">
        <v>40242</v>
      </c>
      <c r="F126" s="53" t="s">
        <v>6529</v>
      </c>
    </row>
    <row r="127" spans="1:6" ht="24.95" customHeight="1" x14ac:dyDescent="0.2">
      <c r="A127" s="35">
        <v>125</v>
      </c>
      <c r="B127" s="36" t="s">
        <v>113</v>
      </c>
      <c r="C127" s="3">
        <v>381572.78151065804</v>
      </c>
      <c r="D127" s="4">
        <v>98236</v>
      </c>
      <c r="E127" s="37">
        <v>40130</v>
      </c>
      <c r="F127" s="53" t="s">
        <v>45</v>
      </c>
    </row>
    <row r="128" spans="1:6" ht="24.95" customHeight="1" x14ac:dyDescent="0.2">
      <c r="A128" s="35">
        <v>126</v>
      </c>
      <c r="B128" s="36" t="s">
        <v>114</v>
      </c>
      <c r="C128" s="3">
        <v>380648.57999999996</v>
      </c>
      <c r="D128" s="4">
        <v>75456</v>
      </c>
      <c r="E128" s="37">
        <v>43119</v>
      </c>
      <c r="F128" s="53" t="s">
        <v>115</v>
      </c>
    </row>
    <row r="129" spans="1:6" ht="24.95" customHeight="1" x14ac:dyDescent="0.2">
      <c r="A129" s="35">
        <v>127</v>
      </c>
      <c r="B129" s="36" t="s">
        <v>116</v>
      </c>
      <c r="C129" s="3">
        <v>379258.54379054677</v>
      </c>
      <c r="D129" s="4">
        <v>117542</v>
      </c>
      <c r="E129" s="37">
        <v>39024</v>
      </c>
      <c r="F129" s="53" t="s">
        <v>6531</v>
      </c>
    </row>
    <row r="130" spans="1:6" ht="24.95" customHeight="1" x14ac:dyDescent="0.2">
      <c r="A130" s="35">
        <v>128</v>
      </c>
      <c r="B130" s="36" t="s">
        <v>4405</v>
      </c>
      <c r="C130" s="3">
        <v>376909.14620018535</v>
      </c>
      <c r="D130" s="4">
        <v>79202</v>
      </c>
      <c r="E130" s="37">
        <v>41257</v>
      </c>
      <c r="F130" s="53" t="s">
        <v>180</v>
      </c>
    </row>
    <row r="131" spans="1:6" ht="24.95" customHeight="1" x14ac:dyDescent="0.2">
      <c r="A131" s="35">
        <v>129</v>
      </c>
      <c r="B131" s="36" t="s">
        <v>117</v>
      </c>
      <c r="C131" s="3">
        <v>376475.71</v>
      </c>
      <c r="D131" s="4">
        <v>66599</v>
      </c>
      <c r="E131" s="37">
        <v>43238</v>
      </c>
      <c r="F131" s="53" t="s">
        <v>41</v>
      </c>
    </row>
    <row r="132" spans="1:6" ht="24.95" customHeight="1" x14ac:dyDescent="0.2">
      <c r="A132" s="35">
        <v>130</v>
      </c>
      <c r="B132" s="36" t="s">
        <v>118</v>
      </c>
      <c r="C132" s="3">
        <v>376323</v>
      </c>
      <c r="D132" s="4">
        <v>89958</v>
      </c>
      <c r="E132" s="37">
        <v>41824</v>
      </c>
      <c r="F132" s="53" t="s">
        <v>41</v>
      </c>
    </row>
    <row r="133" spans="1:6" ht="24.95" customHeight="1" x14ac:dyDescent="0.2">
      <c r="A133" s="35">
        <v>131</v>
      </c>
      <c r="B133" s="36" t="s">
        <v>119</v>
      </c>
      <c r="C133" s="3">
        <v>373338.22</v>
      </c>
      <c r="D133" s="4">
        <v>74997</v>
      </c>
      <c r="E133" s="37">
        <v>42314</v>
      </c>
      <c r="F133" s="53" t="s">
        <v>45</v>
      </c>
    </row>
    <row r="134" spans="1:6" ht="24.95" customHeight="1" x14ac:dyDescent="0.2">
      <c r="A134" s="35">
        <v>132</v>
      </c>
      <c r="B134" s="36" t="s">
        <v>120</v>
      </c>
      <c r="C134" s="3">
        <v>371927.39</v>
      </c>
      <c r="D134" s="4">
        <v>52747</v>
      </c>
      <c r="E134" s="37">
        <v>44750</v>
      </c>
      <c r="F134" s="53" t="s">
        <v>16</v>
      </c>
    </row>
    <row r="135" spans="1:6" ht="24.95" customHeight="1" x14ac:dyDescent="0.2">
      <c r="A135" s="35">
        <v>133</v>
      </c>
      <c r="B135" s="36" t="s">
        <v>121</v>
      </c>
      <c r="C135" s="3">
        <v>371840.11000000004</v>
      </c>
      <c r="D135" s="4">
        <v>69871</v>
      </c>
      <c r="E135" s="37">
        <v>42279</v>
      </c>
      <c r="F135" s="53" t="s">
        <v>41</v>
      </c>
    </row>
    <row r="136" spans="1:6" ht="24.95" customHeight="1" x14ac:dyDescent="0.2">
      <c r="A136" s="35">
        <v>134</v>
      </c>
      <c r="B136" s="36" t="s">
        <v>122</v>
      </c>
      <c r="C136" s="3">
        <v>369596.98</v>
      </c>
      <c r="D136" s="4">
        <v>52890</v>
      </c>
      <c r="E136" s="37">
        <v>44624</v>
      </c>
      <c r="F136" s="53" t="s">
        <v>25</v>
      </c>
    </row>
    <row r="137" spans="1:6" ht="24.95" customHeight="1" x14ac:dyDescent="0.2">
      <c r="A137" s="35">
        <v>135</v>
      </c>
      <c r="B137" s="36" t="s">
        <v>123</v>
      </c>
      <c r="C137" s="3">
        <v>366760.48424467101</v>
      </c>
      <c r="D137" s="4">
        <v>115026</v>
      </c>
      <c r="E137" s="37">
        <v>38856</v>
      </c>
      <c r="F137" s="53" t="s">
        <v>45</v>
      </c>
    </row>
    <row r="138" spans="1:6" ht="24.95" customHeight="1" x14ac:dyDescent="0.2">
      <c r="A138" s="35">
        <v>136</v>
      </c>
      <c r="B138" s="36" t="s">
        <v>124</v>
      </c>
      <c r="C138" s="3">
        <v>366689.06394810008</v>
      </c>
      <c r="D138" s="4">
        <v>94179</v>
      </c>
      <c r="E138" s="37">
        <v>39822</v>
      </c>
      <c r="F138" s="53" t="s">
        <v>125</v>
      </c>
    </row>
    <row r="139" spans="1:6" ht="24.95" customHeight="1" x14ac:dyDescent="0.2">
      <c r="A139" s="35">
        <v>137</v>
      </c>
      <c r="B139" s="36" t="s">
        <v>126</v>
      </c>
      <c r="C139" s="3">
        <v>366624.80491195602</v>
      </c>
      <c r="D139" s="4">
        <v>101182</v>
      </c>
      <c r="E139" s="37">
        <v>40466</v>
      </c>
      <c r="F139" s="53" t="s">
        <v>6525</v>
      </c>
    </row>
    <row r="140" spans="1:6" ht="24.95" customHeight="1" x14ac:dyDescent="0.2">
      <c r="A140" s="35">
        <v>138</v>
      </c>
      <c r="B140" s="36" t="s">
        <v>127</v>
      </c>
      <c r="C140" s="3">
        <f>363003.32+'2023'!E349</f>
        <v>363484.08</v>
      </c>
      <c r="D140" s="4">
        <f>54439+'2023'!F349</f>
        <v>54508</v>
      </c>
      <c r="E140" s="37">
        <v>44708</v>
      </c>
      <c r="F140" s="53" t="s">
        <v>103</v>
      </c>
    </row>
    <row r="141" spans="1:6" ht="24.95" customHeight="1" x14ac:dyDescent="0.2">
      <c r="A141" s="35">
        <v>139</v>
      </c>
      <c r="B141" s="36" t="s">
        <v>7150</v>
      </c>
      <c r="C141" s="3">
        <f>'2024'!E18</f>
        <v>362814.87</v>
      </c>
      <c r="D141" s="4">
        <f>'2024'!F18</f>
        <v>52027</v>
      </c>
      <c r="E141" s="37">
        <v>45310</v>
      </c>
      <c r="F141" s="53" t="s">
        <v>16</v>
      </c>
    </row>
    <row r="142" spans="1:6" ht="24.95" customHeight="1" x14ac:dyDescent="0.2">
      <c r="A142" s="35">
        <v>140</v>
      </c>
      <c r="B142" s="36" t="s">
        <v>128</v>
      </c>
      <c r="C142" s="3">
        <v>357144.34661723819</v>
      </c>
      <c r="D142" s="4">
        <v>76891</v>
      </c>
      <c r="E142" s="37">
        <v>41908</v>
      </c>
      <c r="F142" s="53" t="s">
        <v>129</v>
      </c>
    </row>
    <row r="143" spans="1:6" ht="24.95" customHeight="1" x14ac:dyDescent="0.2">
      <c r="A143" s="35">
        <v>141</v>
      </c>
      <c r="B143" s="36" t="s">
        <v>130</v>
      </c>
      <c r="C143" s="3">
        <v>355396.31000000006</v>
      </c>
      <c r="D143" s="4">
        <v>72111</v>
      </c>
      <c r="E143" s="37">
        <v>43742</v>
      </c>
      <c r="F143" s="53" t="s">
        <v>253</v>
      </c>
    </row>
    <row r="144" spans="1:6" ht="24.95" customHeight="1" x14ac:dyDescent="0.2">
      <c r="A144" s="35">
        <v>142</v>
      </c>
      <c r="B144" s="36" t="s">
        <v>131</v>
      </c>
      <c r="C144" s="3">
        <v>354712.2</v>
      </c>
      <c r="D144" s="4">
        <v>61728</v>
      </c>
      <c r="E144" s="37">
        <v>43091</v>
      </c>
      <c r="F144" s="53" t="s">
        <v>45</v>
      </c>
    </row>
    <row r="145" spans="1:6" ht="24.95" customHeight="1" x14ac:dyDescent="0.2">
      <c r="A145" s="35">
        <v>143</v>
      </c>
      <c r="B145" s="36" t="s">
        <v>132</v>
      </c>
      <c r="C145" s="3">
        <v>354002.56</v>
      </c>
      <c r="D145" s="4">
        <v>60419</v>
      </c>
      <c r="E145" s="37">
        <v>43350</v>
      </c>
      <c r="F145" s="53" t="s">
        <v>25</v>
      </c>
    </row>
    <row r="146" spans="1:6" ht="24.95" customHeight="1" x14ac:dyDescent="0.2">
      <c r="A146" s="35">
        <v>144</v>
      </c>
      <c r="B146" s="36" t="s">
        <v>133</v>
      </c>
      <c r="C146" s="3">
        <v>350051.38</v>
      </c>
      <c r="D146" s="4">
        <v>58334</v>
      </c>
      <c r="E146" s="37">
        <v>43217</v>
      </c>
      <c r="F146" s="53" t="s">
        <v>16</v>
      </c>
    </row>
    <row r="147" spans="1:6" ht="24.95" customHeight="1" x14ac:dyDescent="0.2">
      <c r="A147" s="35">
        <v>145</v>
      </c>
      <c r="B147" s="36" t="s">
        <v>4406</v>
      </c>
      <c r="C147" s="3">
        <v>349562.8765060241</v>
      </c>
      <c r="D147" s="4">
        <v>93191</v>
      </c>
      <c r="E147" s="37">
        <v>41229</v>
      </c>
      <c r="F147" s="53" t="s">
        <v>4</v>
      </c>
    </row>
    <row r="148" spans="1:6" ht="24.95" customHeight="1" x14ac:dyDescent="0.2">
      <c r="A148" s="35">
        <v>146</v>
      </c>
      <c r="B148" s="36" t="s">
        <v>134</v>
      </c>
      <c r="C148" s="3">
        <v>349023</v>
      </c>
      <c r="D148" s="4">
        <v>74263</v>
      </c>
      <c r="E148" s="37">
        <v>42321</v>
      </c>
      <c r="F148" s="53" t="s">
        <v>135</v>
      </c>
    </row>
    <row r="149" spans="1:6" ht="24.95" customHeight="1" x14ac:dyDescent="0.2">
      <c r="A149" s="35">
        <v>147</v>
      </c>
      <c r="B149" s="36" t="s">
        <v>136</v>
      </c>
      <c r="C149" s="3">
        <v>348867.1</v>
      </c>
      <c r="D149" s="4">
        <v>68955</v>
      </c>
      <c r="E149" s="37">
        <v>42412</v>
      </c>
      <c r="F149" s="53" t="s">
        <v>41</v>
      </c>
    </row>
    <row r="150" spans="1:6" ht="24.95" customHeight="1" x14ac:dyDescent="0.2">
      <c r="A150" s="35">
        <v>148</v>
      </c>
      <c r="B150" s="36" t="s">
        <v>137</v>
      </c>
      <c r="C150" s="3">
        <v>348666.15500463394</v>
      </c>
      <c r="D150" s="4">
        <v>108982</v>
      </c>
      <c r="E150" s="37">
        <v>39605</v>
      </c>
      <c r="F150" s="53" t="s">
        <v>6526</v>
      </c>
    </row>
    <row r="151" spans="1:6" ht="24.95" customHeight="1" x14ac:dyDescent="0.2">
      <c r="A151" s="35">
        <v>149</v>
      </c>
      <c r="B151" s="36" t="s">
        <v>6251</v>
      </c>
      <c r="C151" s="3">
        <f>'2023'!E18+'2024'!E126</f>
        <v>347754.60000000003</v>
      </c>
      <c r="D151" s="4">
        <f>'2023'!F18+'2024'!F126</f>
        <v>49039</v>
      </c>
      <c r="E151" s="37">
        <v>45247</v>
      </c>
      <c r="F151" s="53" t="s">
        <v>4</v>
      </c>
    </row>
    <row r="152" spans="1:6" ht="24.95" customHeight="1" x14ac:dyDescent="0.2">
      <c r="A152" s="35">
        <v>150</v>
      </c>
      <c r="B152" s="36" t="s">
        <v>4407</v>
      </c>
      <c r="C152" s="3">
        <v>346587.88809082482</v>
      </c>
      <c r="D152" s="4">
        <v>100562</v>
      </c>
      <c r="E152" s="37">
        <v>40697</v>
      </c>
      <c r="F152" s="53" t="s">
        <v>6526</v>
      </c>
    </row>
    <row r="153" spans="1:6" ht="24.95" customHeight="1" x14ac:dyDescent="0.2">
      <c r="A153" s="35">
        <v>151</v>
      </c>
      <c r="B153" s="36" t="s">
        <v>138</v>
      </c>
      <c r="C153" s="3">
        <v>346556.18</v>
      </c>
      <c r="D153" s="4">
        <v>80706</v>
      </c>
      <c r="E153" s="37">
        <v>42230</v>
      </c>
      <c r="F153" s="53" t="s">
        <v>16</v>
      </c>
    </row>
    <row r="154" spans="1:6" ht="24.95" customHeight="1" x14ac:dyDescent="0.2">
      <c r="A154" s="35">
        <v>152</v>
      </c>
      <c r="B154" s="36" t="s">
        <v>6247</v>
      </c>
      <c r="C154" s="3">
        <f>'2023'!E14</f>
        <v>345634.42</v>
      </c>
      <c r="D154" s="4">
        <f>'2023'!F14</f>
        <v>48283</v>
      </c>
      <c r="E154" s="37">
        <v>45065</v>
      </c>
      <c r="F154" s="53" t="s">
        <v>10</v>
      </c>
    </row>
    <row r="155" spans="1:6" ht="24.95" customHeight="1" x14ac:dyDescent="0.2">
      <c r="A155" s="35">
        <v>153</v>
      </c>
      <c r="B155" s="36" t="s">
        <v>139</v>
      </c>
      <c r="C155" s="3">
        <v>344250.2</v>
      </c>
      <c r="D155" s="4">
        <v>76160</v>
      </c>
      <c r="E155" s="37">
        <v>42433</v>
      </c>
      <c r="F155" s="53" t="s">
        <v>16</v>
      </c>
    </row>
    <row r="156" spans="1:6" ht="24.95" customHeight="1" x14ac:dyDescent="0.2">
      <c r="A156" s="35">
        <v>154</v>
      </c>
      <c r="B156" s="36" t="s">
        <v>140</v>
      </c>
      <c r="C156" s="3">
        <v>342134.82999999996</v>
      </c>
      <c r="D156" s="4">
        <v>52938</v>
      </c>
      <c r="E156" s="37">
        <v>44071</v>
      </c>
      <c r="F156" s="53" t="s">
        <v>25</v>
      </c>
    </row>
    <row r="157" spans="1:6" ht="24.95" customHeight="1" x14ac:dyDescent="0.2">
      <c r="A157" s="35">
        <v>155</v>
      </c>
      <c r="B157" s="36" t="s">
        <v>141</v>
      </c>
      <c r="C157" s="3">
        <v>341881.88</v>
      </c>
      <c r="D157" s="4">
        <v>49643</v>
      </c>
      <c r="E157" s="37">
        <v>44484</v>
      </c>
      <c r="F157" s="53" t="s">
        <v>45</v>
      </c>
    </row>
    <row r="158" spans="1:6" ht="24.95" customHeight="1" x14ac:dyDescent="0.2">
      <c r="A158" s="35">
        <v>156</v>
      </c>
      <c r="B158" s="36" t="s">
        <v>4408</v>
      </c>
      <c r="C158" s="3">
        <v>338507</v>
      </c>
      <c r="D158" s="4">
        <v>84098</v>
      </c>
      <c r="E158" s="37">
        <v>41138</v>
      </c>
      <c r="F158" s="53" t="s">
        <v>6525</v>
      </c>
    </row>
    <row r="159" spans="1:6" ht="24.95" customHeight="1" x14ac:dyDescent="0.2">
      <c r="A159" s="35">
        <v>157</v>
      </c>
      <c r="B159" s="36" t="s">
        <v>142</v>
      </c>
      <c r="C159" s="3">
        <v>337527</v>
      </c>
      <c r="D159" s="4">
        <v>75747</v>
      </c>
      <c r="E159" s="37">
        <v>42944</v>
      </c>
      <c r="F159" s="53" t="s">
        <v>16</v>
      </c>
    </row>
    <row r="160" spans="1:6" ht="24.95" customHeight="1" x14ac:dyDescent="0.2">
      <c r="A160" s="35">
        <v>158</v>
      </c>
      <c r="B160" s="36" t="s">
        <v>4409</v>
      </c>
      <c r="C160" s="3">
        <v>336383.12384151993</v>
      </c>
      <c r="D160" s="4">
        <v>76978</v>
      </c>
      <c r="E160" s="37">
        <v>40683</v>
      </c>
      <c r="F160" s="53" t="s">
        <v>6529</v>
      </c>
    </row>
    <row r="161" spans="1:6" ht="24.95" customHeight="1" x14ac:dyDescent="0.2">
      <c r="A161" s="35">
        <v>159</v>
      </c>
      <c r="B161" s="36" t="s">
        <v>143</v>
      </c>
      <c r="C161" s="3">
        <v>334177.02999999997</v>
      </c>
      <c r="D161" s="4">
        <v>71371</v>
      </c>
      <c r="E161" s="37">
        <v>43700</v>
      </c>
      <c r="F161" s="53" t="s">
        <v>45</v>
      </c>
    </row>
    <row r="162" spans="1:6" ht="24.95" customHeight="1" x14ac:dyDescent="0.2">
      <c r="A162" s="35">
        <v>160</v>
      </c>
      <c r="B162" s="36" t="s">
        <v>4410</v>
      </c>
      <c r="C162" s="3">
        <v>327481.89874884154</v>
      </c>
      <c r="D162" s="4">
        <v>84637</v>
      </c>
      <c r="E162" s="37">
        <v>41201</v>
      </c>
      <c r="F162" s="53" t="s">
        <v>45</v>
      </c>
    </row>
    <row r="163" spans="1:6" ht="24.95" customHeight="1" x14ac:dyDescent="0.2">
      <c r="A163" s="35">
        <v>161</v>
      </c>
      <c r="B163" s="36" t="s">
        <v>6249</v>
      </c>
      <c r="C163" s="3">
        <f>'2023'!E16+'2024'!E359</f>
        <v>326735.77</v>
      </c>
      <c r="D163" s="4">
        <f>'2023'!F16+'2024'!F359</f>
        <v>55198</v>
      </c>
      <c r="E163" s="37">
        <v>45079</v>
      </c>
      <c r="F163" s="53" t="s">
        <v>45</v>
      </c>
    </row>
    <row r="164" spans="1:6" ht="24.95" customHeight="1" x14ac:dyDescent="0.2">
      <c r="A164" s="35">
        <v>162</v>
      </c>
      <c r="B164" s="36" t="s">
        <v>6250</v>
      </c>
      <c r="C164" s="3">
        <f>'2023'!E17</f>
        <v>326395.35999999993</v>
      </c>
      <c r="D164" s="4">
        <f>'2023'!F17</f>
        <v>64796</v>
      </c>
      <c r="E164" s="37">
        <v>44960</v>
      </c>
      <c r="F164" s="53" t="s">
        <v>25</v>
      </c>
    </row>
    <row r="165" spans="1:6" ht="24.95" customHeight="1" x14ac:dyDescent="0.2">
      <c r="A165" s="35">
        <v>163</v>
      </c>
      <c r="B165" s="36" t="s">
        <v>144</v>
      </c>
      <c r="C165" s="3">
        <v>325035.999768304</v>
      </c>
      <c r="D165" s="4">
        <v>97266</v>
      </c>
      <c r="E165" s="37">
        <v>39647</v>
      </c>
      <c r="F165" s="53" t="s">
        <v>6529</v>
      </c>
    </row>
    <row r="166" spans="1:6" ht="24.95" customHeight="1" x14ac:dyDescent="0.2">
      <c r="A166" s="35">
        <v>164</v>
      </c>
      <c r="B166" s="36" t="s">
        <v>146</v>
      </c>
      <c r="C166" s="3">
        <f>320809.1+'2023'!E227</f>
        <v>324369.24</v>
      </c>
      <c r="D166" s="4">
        <f>68352+'2023'!F227</f>
        <v>69484</v>
      </c>
      <c r="E166" s="37">
        <v>44771</v>
      </c>
      <c r="F166" s="53" t="s">
        <v>25</v>
      </c>
    </row>
    <row r="167" spans="1:6" ht="24.95" customHeight="1" x14ac:dyDescent="0.2">
      <c r="A167" s="35">
        <v>165</v>
      </c>
      <c r="B167" s="36" t="s">
        <v>145</v>
      </c>
      <c r="C167" s="3">
        <v>323527.93</v>
      </c>
      <c r="D167" s="4">
        <v>64400</v>
      </c>
      <c r="E167" s="37">
        <v>42727</v>
      </c>
      <c r="F167" s="53" t="s">
        <v>105</v>
      </c>
    </row>
    <row r="168" spans="1:6" ht="24.95" customHeight="1" x14ac:dyDescent="0.2">
      <c r="A168" s="35">
        <v>166</v>
      </c>
      <c r="B168" s="36" t="s">
        <v>6252</v>
      </c>
      <c r="C168" s="3">
        <f>'2023'!E19</f>
        <v>322801</v>
      </c>
      <c r="D168" s="4">
        <f>'2023'!F19</f>
        <v>44288</v>
      </c>
      <c r="E168" s="37">
        <v>45009</v>
      </c>
      <c r="F168" s="53" t="s">
        <v>4</v>
      </c>
    </row>
    <row r="169" spans="1:6" ht="24.95" customHeight="1" x14ac:dyDescent="0.2">
      <c r="A169" s="35">
        <v>167</v>
      </c>
      <c r="B169" s="36" t="s">
        <v>4411</v>
      </c>
      <c r="C169" s="3">
        <v>322279.70922150137</v>
      </c>
      <c r="D169" s="4">
        <v>62605</v>
      </c>
      <c r="E169" s="37">
        <v>41621</v>
      </c>
      <c r="F169" s="53" t="s">
        <v>180</v>
      </c>
    </row>
    <row r="170" spans="1:6" ht="24.95" customHeight="1" x14ac:dyDescent="0.2">
      <c r="A170" s="35">
        <v>168</v>
      </c>
      <c r="B170" s="36" t="s">
        <v>147</v>
      </c>
      <c r="C170" s="3">
        <v>320366</v>
      </c>
      <c r="D170" s="4">
        <v>52110</v>
      </c>
      <c r="E170" s="37">
        <v>43084</v>
      </c>
      <c r="F170" s="53" t="s">
        <v>16</v>
      </c>
    </row>
    <row r="171" spans="1:6" ht="24.95" customHeight="1" x14ac:dyDescent="0.2">
      <c r="A171" s="35">
        <v>169</v>
      </c>
      <c r="B171" s="36" t="s">
        <v>148</v>
      </c>
      <c r="C171" s="3">
        <v>319129.56</v>
      </c>
      <c r="D171" s="4">
        <v>63166</v>
      </c>
      <c r="E171" s="37">
        <v>43798</v>
      </c>
      <c r="F171" s="53" t="s">
        <v>253</v>
      </c>
    </row>
    <row r="172" spans="1:6" ht="24.95" customHeight="1" x14ac:dyDescent="0.2">
      <c r="A172" s="35">
        <v>170</v>
      </c>
      <c r="B172" s="36" t="s">
        <v>150</v>
      </c>
      <c r="C172" s="3">
        <f>318456.91+'2023'!E332</f>
        <v>319116.19</v>
      </c>
      <c r="D172" s="4">
        <f>64898+'2023'!F332</f>
        <v>65151</v>
      </c>
      <c r="E172" s="37">
        <v>44552</v>
      </c>
      <c r="F172" s="53" t="s">
        <v>10</v>
      </c>
    </row>
    <row r="173" spans="1:6" ht="24.95" customHeight="1" x14ac:dyDescent="0.2">
      <c r="A173" s="35">
        <v>171</v>
      </c>
      <c r="B173" s="36" t="s">
        <v>149</v>
      </c>
      <c r="C173" s="3">
        <v>318759.05</v>
      </c>
      <c r="D173" s="4">
        <v>52884</v>
      </c>
      <c r="E173" s="37">
        <v>43651</v>
      </c>
      <c r="F173" s="53" t="s">
        <v>45</v>
      </c>
    </row>
    <row r="174" spans="1:6" ht="24.95" customHeight="1" x14ac:dyDescent="0.2">
      <c r="A174" s="35">
        <v>172</v>
      </c>
      <c r="B174" s="36" t="s">
        <v>151</v>
      </c>
      <c r="C174" s="3">
        <v>315460</v>
      </c>
      <c r="D174" s="4">
        <v>56760</v>
      </c>
      <c r="E174" s="37">
        <v>43063</v>
      </c>
      <c r="F174" s="53" t="s">
        <v>152</v>
      </c>
    </row>
    <row r="175" spans="1:6" ht="24.95" customHeight="1" x14ac:dyDescent="0.2">
      <c r="A175" s="35">
        <v>173</v>
      </c>
      <c r="B175" s="36" t="s">
        <v>153</v>
      </c>
      <c r="C175" s="3">
        <v>314073.93</v>
      </c>
      <c r="D175" s="4">
        <v>44326</v>
      </c>
      <c r="E175" s="37">
        <v>44666</v>
      </c>
      <c r="F175" s="53" t="s">
        <v>25</v>
      </c>
    </row>
    <row r="176" spans="1:6" ht="24.95" customHeight="1" x14ac:dyDescent="0.2">
      <c r="A176" s="35">
        <v>174</v>
      </c>
      <c r="B176" s="36" t="s">
        <v>154</v>
      </c>
      <c r="C176" s="3">
        <v>313120.62</v>
      </c>
      <c r="D176" s="4">
        <v>48658</v>
      </c>
      <c r="E176" s="37">
        <v>44736</v>
      </c>
      <c r="F176" s="53" t="s">
        <v>155</v>
      </c>
    </row>
    <row r="177" spans="1:6" ht="24.95" customHeight="1" x14ac:dyDescent="0.2">
      <c r="A177" s="35">
        <v>175</v>
      </c>
      <c r="B177" s="36" t="s">
        <v>6508</v>
      </c>
      <c r="C177" s="3">
        <f>'2023'!E20+'2024'!E272</f>
        <v>312149.55000000005</v>
      </c>
      <c r="D177" s="4">
        <f>'2023'!F20+'2024'!F272</f>
        <v>60411</v>
      </c>
      <c r="E177" s="37" t="s">
        <v>5026</v>
      </c>
      <c r="F177" s="53" t="s">
        <v>103</v>
      </c>
    </row>
    <row r="178" spans="1:6" ht="24.95" customHeight="1" x14ac:dyDescent="0.2">
      <c r="A178" s="35">
        <v>176</v>
      </c>
      <c r="B178" s="36" t="s">
        <v>157</v>
      </c>
      <c r="C178" s="3">
        <v>304472.05166821135</v>
      </c>
      <c r="D178" s="4">
        <v>98591</v>
      </c>
      <c r="E178" s="37">
        <v>39374</v>
      </c>
      <c r="F178" s="53" t="s">
        <v>45</v>
      </c>
    </row>
    <row r="179" spans="1:6" ht="24.95" customHeight="1" x14ac:dyDescent="0.2">
      <c r="A179" s="35">
        <v>177</v>
      </c>
      <c r="B179" s="36" t="s">
        <v>158</v>
      </c>
      <c r="C179" s="3">
        <v>304190.17000000004</v>
      </c>
      <c r="D179" s="4">
        <v>54065</v>
      </c>
      <c r="E179" s="37">
        <v>43476</v>
      </c>
      <c r="F179" s="53" t="s">
        <v>4</v>
      </c>
    </row>
    <row r="180" spans="1:6" ht="24.95" customHeight="1" x14ac:dyDescent="0.2">
      <c r="A180" s="35">
        <v>178</v>
      </c>
      <c r="B180" s="36" t="s">
        <v>159</v>
      </c>
      <c r="C180" s="3">
        <v>304023.90999999997</v>
      </c>
      <c r="D180" s="4">
        <v>50255</v>
      </c>
      <c r="E180" s="37">
        <v>43378</v>
      </c>
      <c r="F180" s="53" t="s">
        <v>45</v>
      </c>
    </row>
    <row r="181" spans="1:6" ht="24.95" customHeight="1" x14ac:dyDescent="0.2">
      <c r="A181" s="35">
        <v>179</v>
      </c>
      <c r="B181" s="36" t="s">
        <v>160</v>
      </c>
      <c r="C181" s="3">
        <v>303881.77710843377</v>
      </c>
      <c r="D181" s="4">
        <v>85794</v>
      </c>
      <c r="E181" s="37">
        <v>40571</v>
      </c>
      <c r="F181" s="53" t="s">
        <v>6529</v>
      </c>
    </row>
    <row r="182" spans="1:6" ht="24.95" customHeight="1" x14ac:dyDescent="0.2">
      <c r="A182" s="35">
        <v>180</v>
      </c>
      <c r="B182" s="36" t="s">
        <v>161</v>
      </c>
      <c r="C182" s="3">
        <v>303084.65000000002</v>
      </c>
      <c r="D182" s="4">
        <v>66305</v>
      </c>
      <c r="E182" s="37">
        <v>43392</v>
      </c>
      <c r="F182" s="53" t="s">
        <v>25</v>
      </c>
    </row>
    <row r="183" spans="1:6" ht="24.95" customHeight="1" x14ac:dyDescent="0.2">
      <c r="A183" s="35">
        <v>181</v>
      </c>
      <c r="B183" s="36" t="s">
        <v>162</v>
      </c>
      <c r="C183" s="3">
        <v>302388.18350324378</v>
      </c>
      <c r="D183" s="4">
        <v>80121</v>
      </c>
      <c r="E183" s="37">
        <v>40046</v>
      </c>
      <c r="F183" s="53" t="s">
        <v>6529</v>
      </c>
    </row>
    <row r="184" spans="1:6" ht="24.95" customHeight="1" x14ac:dyDescent="0.2">
      <c r="A184" s="35">
        <v>182</v>
      </c>
      <c r="B184" s="36" t="s">
        <v>163</v>
      </c>
      <c r="C184" s="3">
        <v>298177.46999999997</v>
      </c>
      <c r="D184" s="4">
        <v>55179</v>
      </c>
      <c r="E184" s="37">
        <v>42692</v>
      </c>
      <c r="F184" s="53" t="s">
        <v>25</v>
      </c>
    </row>
    <row r="185" spans="1:6" ht="24.95" customHeight="1" x14ac:dyDescent="0.2">
      <c r="A185" s="35">
        <v>183</v>
      </c>
      <c r="B185" s="36" t="s">
        <v>164</v>
      </c>
      <c r="C185" s="3">
        <v>297242.44</v>
      </c>
      <c r="D185" s="4">
        <v>68640</v>
      </c>
      <c r="E185" s="37">
        <v>42825</v>
      </c>
      <c r="F185" s="53" t="s">
        <v>45</v>
      </c>
    </row>
    <row r="186" spans="1:6" ht="24.95" customHeight="1" x14ac:dyDescent="0.2">
      <c r="A186" s="35">
        <v>184</v>
      </c>
      <c r="B186" s="36" t="s">
        <v>165</v>
      </c>
      <c r="C186" s="3">
        <v>296131.92</v>
      </c>
      <c r="D186" s="4">
        <v>60942</v>
      </c>
      <c r="E186" s="37">
        <v>43476</v>
      </c>
      <c r="F186" s="53" t="s">
        <v>16</v>
      </c>
    </row>
    <row r="187" spans="1:6" ht="24.95" customHeight="1" x14ac:dyDescent="0.2">
      <c r="A187" s="35">
        <v>185</v>
      </c>
      <c r="B187" s="36" t="s">
        <v>166</v>
      </c>
      <c r="C187" s="3">
        <v>294292.09337349399</v>
      </c>
      <c r="D187" s="4">
        <v>109814</v>
      </c>
      <c r="E187" s="37">
        <v>38926</v>
      </c>
      <c r="F187" s="53" t="s">
        <v>6531</v>
      </c>
    </row>
    <row r="188" spans="1:6" ht="24.95" customHeight="1" x14ac:dyDescent="0.2">
      <c r="A188" s="35">
        <v>186</v>
      </c>
      <c r="B188" s="36" t="s">
        <v>167</v>
      </c>
      <c r="C188" s="3">
        <v>293526.38</v>
      </c>
      <c r="D188" s="4">
        <v>65024</v>
      </c>
      <c r="E188" s="37">
        <v>42447</v>
      </c>
      <c r="F188" s="53" t="s">
        <v>41</v>
      </c>
    </row>
    <row r="189" spans="1:6" ht="24.95" customHeight="1" x14ac:dyDescent="0.2">
      <c r="A189" s="35">
        <v>187</v>
      </c>
      <c r="B189" s="36" t="s">
        <v>168</v>
      </c>
      <c r="C189" s="3">
        <v>293220.77999999997</v>
      </c>
      <c r="D189" s="4">
        <v>45140</v>
      </c>
      <c r="E189" s="37">
        <v>43817</v>
      </c>
      <c r="F189" s="53" t="s">
        <v>16</v>
      </c>
    </row>
    <row r="190" spans="1:6" ht="24.95" customHeight="1" x14ac:dyDescent="0.2">
      <c r="A190" s="35">
        <v>188</v>
      </c>
      <c r="B190" s="36" t="s">
        <v>7151</v>
      </c>
      <c r="C190" s="3">
        <f>'2024'!E20</f>
        <v>292423.93000000005</v>
      </c>
      <c r="D190" s="4">
        <f>'2024'!F20</f>
        <v>42681</v>
      </c>
      <c r="E190" s="37">
        <v>45555</v>
      </c>
      <c r="F190" s="53" t="s">
        <v>5039</v>
      </c>
    </row>
    <row r="191" spans="1:6" ht="24.95" customHeight="1" x14ac:dyDescent="0.2">
      <c r="A191" s="35">
        <v>189</v>
      </c>
      <c r="B191" s="36" t="s">
        <v>4412</v>
      </c>
      <c r="C191" s="3">
        <v>291731.34267840593</v>
      </c>
      <c r="D191" s="4">
        <v>83528</v>
      </c>
      <c r="E191" s="37">
        <v>40655</v>
      </c>
      <c r="F191" s="53" t="s">
        <v>6531</v>
      </c>
    </row>
    <row r="192" spans="1:6" ht="24.95" customHeight="1" x14ac:dyDescent="0.2">
      <c r="A192" s="35">
        <v>190</v>
      </c>
      <c r="B192" s="36" t="s">
        <v>169</v>
      </c>
      <c r="C192" s="3">
        <v>290313.52999999997</v>
      </c>
      <c r="D192" s="4">
        <v>52673</v>
      </c>
      <c r="E192" s="37">
        <v>42958</v>
      </c>
      <c r="F192" s="53" t="s">
        <v>25</v>
      </c>
    </row>
    <row r="193" spans="1:6" ht="24.95" customHeight="1" x14ac:dyDescent="0.2">
      <c r="A193" s="35">
        <v>191</v>
      </c>
      <c r="B193" s="36" t="s">
        <v>6253</v>
      </c>
      <c r="C193" s="3">
        <f>'2023'!E21</f>
        <v>289863.83</v>
      </c>
      <c r="D193" s="4">
        <f>'2023'!F21</f>
        <v>41258</v>
      </c>
      <c r="E193" s="37">
        <v>45051</v>
      </c>
      <c r="F193" s="53" t="s">
        <v>16</v>
      </c>
    </row>
    <row r="194" spans="1:6" ht="24.95" customHeight="1" x14ac:dyDescent="0.2">
      <c r="A194" s="35">
        <v>192</v>
      </c>
      <c r="B194" s="36" t="s">
        <v>7152</v>
      </c>
      <c r="C194" s="3">
        <f>'2024'!E21</f>
        <v>288816.21000000002</v>
      </c>
      <c r="D194" s="4">
        <f>'2024'!F21</f>
        <v>52837</v>
      </c>
      <c r="E194" s="37">
        <v>45562</v>
      </c>
      <c r="F194" s="53" t="s">
        <v>4</v>
      </c>
    </row>
    <row r="195" spans="1:6" ht="24.95" customHeight="1" x14ac:dyDescent="0.2">
      <c r="A195" s="35">
        <v>193</v>
      </c>
      <c r="B195" s="36" t="s">
        <v>170</v>
      </c>
      <c r="C195" s="3">
        <v>288665.97000000003</v>
      </c>
      <c r="D195" s="4">
        <v>48119</v>
      </c>
      <c r="E195" s="37">
        <v>43420</v>
      </c>
      <c r="F195" s="53" t="s">
        <v>25</v>
      </c>
    </row>
    <row r="196" spans="1:6" ht="24.95" customHeight="1" x14ac:dyDescent="0.2">
      <c r="A196" s="35">
        <v>194</v>
      </c>
      <c r="B196" s="36" t="s">
        <v>172</v>
      </c>
      <c r="C196" s="3">
        <f>286967.92+'2023'!E354</f>
        <v>287428.92</v>
      </c>
      <c r="D196" s="4">
        <f>57790+'2023'!F354</f>
        <v>57992</v>
      </c>
      <c r="E196" s="37">
        <v>44631</v>
      </c>
      <c r="F196" s="53" t="s">
        <v>16</v>
      </c>
    </row>
    <row r="197" spans="1:6" ht="24.95" customHeight="1" x14ac:dyDescent="0.2">
      <c r="A197" s="35">
        <v>195</v>
      </c>
      <c r="B197" s="36" t="s">
        <v>4413</v>
      </c>
      <c r="C197" s="3">
        <v>287393.84847080632</v>
      </c>
      <c r="D197" s="4">
        <v>63980</v>
      </c>
      <c r="E197" s="37">
        <v>40723</v>
      </c>
      <c r="F197" s="53" t="s">
        <v>6526</v>
      </c>
    </row>
    <row r="198" spans="1:6" ht="24.95" customHeight="1" x14ac:dyDescent="0.2">
      <c r="A198" s="35">
        <v>196</v>
      </c>
      <c r="B198" s="36" t="s">
        <v>4414</v>
      </c>
      <c r="C198" s="3">
        <v>287375.34754402225</v>
      </c>
      <c r="D198" s="4">
        <v>72174</v>
      </c>
      <c r="E198" s="37">
        <v>41214</v>
      </c>
      <c r="F198" s="53" t="s">
        <v>45</v>
      </c>
    </row>
    <row r="199" spans="1:6" ht="24.95" customHeight="1" x14ac:dyDescent="0.2">
      <c r="A199" s="35">
        <v>197</v>
      </c>
      <c r="B199" s="36" t="s">
        <v>171</v>
      </c>
      <c r="C199" s="3">
        <v>287029</v>
      </c>
      <c r="D199" s="4">
        <v>67245</v>
      </c>
      <c r="E199" s="37">
        <v>42069</v>
      </c>
      <c r="F199" s="53" t="s">
        <v>6528</v>
      </c>
    </row>
    <row r="200" spans="1:6" ht="24.95" customHeight="1" x14ac:dyDescent="0.2">
      <c r="A200" s="35">
        <v>198</v>
      </c>
      <c r="B200" s="36" t="s">
        <v>6254</v>
      </c>
      <c r="C200" s="3">
        <f>'2023'!E22+'2024'!E259</f>
        <v>286881.18</v>
      </c>
      <c r="D200" s="4">
        <f>'2023'!F22+'2024'!F259</f>
        <v>48754</v>
      </c>
      <c r="E200" s="37">
        <v>44974</v>
      </c>
      <c r="F200" s="53" t="s">
        <v>4</v>
      </c>
    </row>
    <row r="201" spans="1:6" ht="24.95" customHeight="1" x14ac:dyDescent="0.2">
      <c r="A201" s="35">
        <v>199</v>
      </c>
      <c r="B201" s="36" t="s">
        <v>173</v>
      </c>
      <c r="C201" s="3">
        <v>283551.92886932346</v>
      </c>
      <c r="D201" s="4">
        <v>69751</v>
      </c>
      <c r="E201" s="37">
        <v>41418</v>
      </c>
      <c r="F201" s="53" t="s">
        <v>6525</v>
      </c>
    </row>
    <row r="202" spans="1:6" ht="24.95" customHeight="1" x14ac:dyDescent="0.2">
      <c r="A202" s="35">
        <v>200</v>
      </c>
      <c r="B202" s="36" t="s">
        <v>174</v>
      </c>
      <c r="C202" s="3">
        <v>283391.50834105653</v>
      </c>
      <c r="D202" s="4">
        <v>92396</v>
      </c>
      <c r="E202" s="37">
        <v>39171</v>
      </c>
      <c r="F202" s="53" t="s">
        <v>6525</v>
      </c>
    </row>
    <row r="203" spans="1:6" ht="24.95" customHeight="1" x14ac:dyDescent="0.2">
      <c r="A203" s="35">
        <v>201</v>
      </c>
      <c r="B203" s="36" t="s">
        <v>175</v>
      </c>
      <c r="C203" s="3">
        <v>282917.05282669142</v>
      </c>
      <c r="D203" s="4">
        <v>93334</v>
      </c>
      <c r="E203" s="37">
        <v>36322</v>
      </c>
      <c r="F203" s="53" t="s">
        <v>176</v>
      </c>
    </row>
    <row r="204" spans="1:6" ht="24.95" customHeight="1" x14ac:dyDescent="0.2">
      <c r="A204" s="35">
        <v>202</v>
      </c>
      <c r="B204" s="36" t="s">
        <v>177</v>
      </c>
      <c r="C204" s="3">
        <v>281753.86</v>
      </c>
      <c r="D204" s="4">
        <v>45462</v>
      </c>
      <c r="E204" s="37">
        <v>43455</v>
      </c>
      <c r="F204" s="53" t="s">
        <v>25</v>
      </c>
    </row>
    <row r="205" spans="1:6" ht="24.95" customHeight="1" x14ac:dyDescent="0.2">
      <c r="A205" s="35">
        <v>203</v>
      </c>
      <c r="B205" s="36" t="s">
        <v>6263</v>
      </c>
      <c r="C205" s="3">
        <f>'2023'!E31+'2024'!E73</f>
        <v>281187.56</v>
      </c>
      <c r="D205" s="4">
        <f>'2023'!F31+'2024'!F73</f>
        <v>53670</v>
      </c>
      <c r="E205" s="37">
        <v>45254</v>
      </c>
      <c r="F205" s="53" t="s">
        <v>16</v>
      </c>
    </row>
    <row r="206" spans="1:6" ht="24.95" customHeight="1" x14ac:dyDescent="0.2">
      <c r="A206" s="35">
        <v>204</v>
      </c>
      <c r="B206" s="36" t="s">
        <v>178</v>
      </c>
      <c r="C206" s="3">
        <v>278324</v>
      </c>
      <c r="D206" s="4">
        <v>66813</v>
      </c>
      <c r="E206" s="37">
        <v>42748</v>
      </c>
      <c r="F206" s="53" t="s">
        <v>4</v>
      </c>
    </row>
    <row r="207" spans="1:6" ht="24.95" customHeight="1" x14ac:dyDescent="0.2">
      <c r="A207" s="35">
        <v>205</v>
      </c>
      <c r="B207" s="36" t="s">
        <v>7153</v>
      </c>
      <c r="C207" s="3">
        <f>'2024'!E23</f>
        <v>276885.58999999997</v>
      </c>
      <c r="D207" s="4">
        <f>'2024'!F23</f>
        <v>49991</v>
      </c>
      <c r="E207" s="37">
        <v>45590</v>
      </c>
      <c r="F207" s="53" t="s">
        <v>10</v>
      </c>
    </row>
    <row r="208" spans="1:6" ht="24.95" customHeight="1" x14ac:dyDescent="0.2">
      <c r="A208" s="35">
        <v>206</v>
      </c>
      <c r="B208" s="36" t="s">
        <v>179</v>
      </c>
      <c r="C208" s="3">
        <v>276869.26</v>
      </c>
      <c r="D208" s="4">
        <v>59568</v>
      </c>
      <c r="E208" s="37">
        <v>43105</v>
      </c>
      <c r="F208" s="53" t="s">
        <v>16</v>
      </c>
    </row>
    <row r="209" spans="1:6" ht="24.95" customHeight="1" x14ac:dyDescent="0.2">
      <c r="A209" s="35">
        <v>207</v>
      </c>
      <c r="B209" s="36" t="s">
        <v>4415</v>
      </c>
      <c r="C209" s="3">
        <v>276492.97381835029</v>
      </c>
      <c r="D209" s="4">
        <v>75731</v>
      </c>
      <c r="E209" s="37">
        <v>40690</v>
      </c>
      <c r="F209" s="53" t="s">
        <v>180</v>
      </c>
    </row>
    <row r="210" spans="1:6" ht="24.95" customHeight="1" x14ac:dyDescent="0.2">
      <c r="A210" s="35">
        <v>208</v>
      </c>
      <c r="B210" s="36" t="s">
        <v>181</v>
      </c>
      <c r="C210" s="3">
        <v>275772.5</v>
      </c>
      <c r="D210" s="4">
        <v>62687</v>
      </c>
      <c r="E210" s="37">
        <v>42965</v>
      </c>
      <c r="F210" s="53" t="s">
        <v>45</v>
      </c>
    </row>
    <row r="211" spans="1:6" ht="24.95" customHeight="1" x14ac:dyDescent="0.2">
      <c r="A211" s="35">
        <v>209</v>
      </c>
      <c r="B211" s="36" t="s">
        <v>182</v>
      </c>
      <c r="C211" s="3">
        <v>275484.53429101023</v>
      </c>
      <c r="D211" s="4">
        <v>85062</v>
      </c>
      <c r="E211" s="37">
        <v>39430</v>
      </c>
      <c r="F211" s="53" t="s">
        <v>6526</v>
      </c>
    </row>
    <row r="212" spans="1:6" ht="24.95" customHeight="1" x14ac:dyDescent="0.2">
      <c r="A212" s="35">
        <v>210</v>
      </c>
      <c r="B212" s="36" t="s">
        <v>183</v>
      </c>
      <c r="C212" s="3">
        <v>274423.94578313251</v>
      </c>
      <c r="D212" s="4">
        <v>112495</v>
      </c>
      <c r="E212" s="37">
        <v>36735</v>
      </c>
      <c r="F212" s="53" t="s">
        <v>184</v>
      </c>
    </row>
    <row r="213" spans="1:6" ht="24.95" customHeight="1" x14ac:dyDescent="0.2">
      <c r="A213" s="35">
        <v>211</v>
      </c>
      <c r="B213" s="36" t="s">
        <v>185</v>
      </c>
      <c r="C213" s="3">
        <v>272133.48586654308</v>
      </c>
      <c r="D213" s="4">
        <v>96191</v>
      </c>
      <c r="E213" s="37">
        <v>38289</v>
      </c>
      <c r="F213" s="53" t="s">
        <v>186</v>
      </c>
    </row>
    <row r="214" spans="1:6" ht="24.95" customHeight="1" x14ac:dyDescent="0.2">
      <c r="A214" s="35">
        <v>212</v>
      </c>
      <c r="B214" s="36" t="s">
        <v>4416</v>
      </c>
      <c r="C214" s="3">
        <v>271735.35217794258</v>
      </c>
      <c r="D214" s="4">
        <v>73799</v>
      </c>
      <c r="E214" s="37">
        <v>40865</v>
      </c>
      <c r="F214" s="53" t="s">
        <v>4</v>
      </c>
    </row>
    <row r="215" spans="1:6" ht="24.95" customHeight="1" x14ac:dyDescent="0.2">
      <c r="A215" s="35">
        <v>213</v>
      </c>
      <c r="B215" s="36" t="s">
        <v>7154</v>
      </c>
      <c r="C215" s="3">
        <f>'2024'!E24</f>
        <v>271467.61</v>
      </c>
      <c r="D215" s="4">
        <f>'2024'!F24</f>
        <v>35008</v>
      </c>
      <c r="E215" s="37">
        <v>45569</v>
      </c>
      <c r="F215" s="53" t="s">
        <v>25</v>
      </c>
    </row>
    <row r="216" spans="1:6" ht="24.95" customHeight="1" x14ac:dyDescent="0.2">
      <c r="A216" s="35">
        <v>214</v>
      </c>
      <c r="B216" s="36" t="s">
        <v>187</v>
      </c>
      <c r="C216" s="3">
        <v>270810.97949490271</v>
      </c>
      <c r="D216" s="4">
        <v>68711</v>
      </c>
      <c r="E216" s="37">
        <v>39906</v>
      </c>
      <c r="F216" s="53" t="s">
        <v>6525</v>
      </c>
    </row>
    <row r="217" spans="1:6" ht="24.95" customHeight="1" x14ac:dyDescent="0.2">
      <c r="A217" s="35">
        <v>215</v>
      </c>
      <c r="B217" s="36" t="s">
        <v>188</v>
      </c>
      <c r="C217" s="3">
        <v>270690.4541241891</v>
      </c>
      <c r="D217" s="4">
        <v>71743</v>
      </c>
      <c r="E217" s="37">
        <v>40199</v>
      </c>
      <c r="F217" s="53" t="s">
        <v>189</v>
      </c>
    </row>
    <row r="218" spans="1:6" ht="24.95" customHeight="1" x14ac:dyDescent="0.2">
      <c r="A218" s="35">
        <v>216</v>
      </c>
      <c r="B218" s="36" t="s">
        <v>190</v>
      </c>
      <c r="C218" s="3">
        <v>270538.12</v>
      </c>
      <c r="D218" s="4">
        <v>67199</v>
      </c>
      <c r="E218" s="37">
        <v>43189</v>
      </c>
      <c r="F218" s="53" t="s">
        <v>191</v>
      </c>
    </row>
    <row r="219" spans="1:6" ht="24.95" customHeight="1" x14ac:dyDescent="0.2">
      <c r="A219" s="35">
        <v>217</v>
      </c>
      <c r="B219" s="36" t="s">
        <v>192</v>
      </c>
      <c r="C219" s="3">
        <v>269798.23</v>
      </c>
      <c r="D219" s="4">
        <v>66121</v>
      </c>
      <c r="E219" s="37">
        <v>42090</v>
      </c>
      <c r="F219" s="53" t="s">
        <v>41</v>
      </c>
    </row>
    <row r="220" spans="1:6" ht="24.95" customHeight="1" x14ac:dyDescent="0.2">
      <c r="A220" s="35">
        <v>218</v>
      </c>
      <c r="B220" s="36" t="s">
        <v>193</v>
      </c>
      <c r="C220" s="3">
        <v>269657.76</v>
      </c>
      <c r="D220" s="4">
        <v>47156</v>
      </c>
      <c r="E220" s="37">
        <v>42734</v>
      </c>
      <c r="F220" s="53" t="s">
        <v>45</v>
      </c>
    </row>
    <row r="221" spans="1:6" ht="24.95" customHeight="1" x14ac:dyDescent="0.2">
      <c r="A221" s="35">
        <v>219</v>
      </c>
      <c r="B221" s="36" t="s">
        <v>4417</v>
      </c>
      <c r="C221" s="3">
        <v>267786.35310472659</v>
      </c>
      <c r="D221" s="4">
        <v>79449</v>
      </c>
      <c r="E221" s="37">
        <v>40774</v>
      </c>
      <c r="F221" s="53" t="s">
        <v>45</v>
      </c>
    </row>
    <row r="222" spans="1:6" ht="24.95" customHeight="1" x14ac:dyDescent="0.2">
      <c r="A222" s="35">
        <v>220</v>
      </c>
      <c r="B222" s="36" t="s">
        <v>194</v>
      </c>
      <c r="C222" s="3">
        <v>267229</v>
      </c>
      <c r="D222" s="4">
        <v>55091</v>
      </c>
      <c r="E222" s="37">
        <v>42398</v>
      </c>
      <c r="F222" s="53" t="s">
        <v>135</v>
      </c>
    </row>
    <row r="223" spans="1:6" ht="24.95" customHeight="1" x14ac:dyDescent="0.2">
      <c r="A223" s="35">
        <v>221</v>
      </c>
      <c r="B223" s="36" t="s">
        <v>195</v>
      </c>
      <c r="C223" s="3">
        <v>266959.5</v>
      </c>
      <c r="D223" s="4">
        <v>49222</v>
      </c>
      <c r="E223" s="37">
        <v>42937</v>
      </c>
      <c r="F223" s="53" t="s">
        <v>25</v>
      </c>
    </row>
    <row r="224" spans="1:6" ht="24.95" customHeight="1" x14ac:dyDescent="0.2">
      <c r="A224" s="35">
        <v>222</v>
      </c>
      <c r="B224" s="36" t="s">
        <v>196</v>
      </c>
      <c r="C224" s="3">
        <v>265276.39</v>
      </c>
      <c r="D224" s="4">
        <v>51170</v>
      </c>
      <c r="E224" s="37">
        <v>42328</v>
      </c>
      <c r="F224" s="53" t="s">
        <v>16</v>
      </c>
    </row>
    <row r="225" spans="1:6" ht="24.95" customHeight="1" x14ac:dyDescent="0.2">
      <c r="A225" s="35">
        <v>223</v>
      </c>
      <c r="B225" s="36" t="s">
        <v>197</v>
      </c>
      <c r="C225" s="3">
        <v>264024.69</v>
      </c>
      <c r="D225" s="4">
        <v>47826</v>
      </c>
      <c r="E225" s="37">
        <v>42986</v>
      </c>
      <c r="F225" s="53" t="s">
        <v>25</v>
      </c>
    </row>
    <row r="226" spans="1:6" ht="24.95" customHeight="1" x14ac:dyDescent="0.2">
      <c r="A226" s="35">
        <v>224</v>
      </c>
      <c r="B226" s="36" t="s">
        <v>4418</v>
      </c>
      <c r="C226" s="3">
        <v>263730.60993975907</v>
      </c>
      <c r="D226" s="4">
        <v>64385</v>
      </c>
      <c r="E226" s="37">
        <v>40737</v>
      </c>
      <c r="F226" s="53" t="s">
        <v>180</v>
      </c>
    </row>
    <row r="227" spans="1:6" ht="24.95" customHeight="1" x14ac:dyDescent="0.2">
      <c r="A227" s="35">
        <v>225</v>
      </c>
      <c r="B227" s="36" t="s">
        <v>198</v>
      </c>
      <c r="C227" s="3">
        <v>262403.53000000003</v>
      </c>
      <c r="D227" s="4">
        <v>36255</v>
      </c>
      <c r="E227" s="37">
        <v>44876</v>
      </c>
      <c r="F227" s="53" t="s">
        <v>16</v>
      </c>
    </row>
    <row r="228" spans="1:6" ht="24.95" customHeight="1" x14ac:dyDescent="0.2">
      <c r="A228" s="35">
        <v>226</v>
      </c>
      <c r="B228" s="36" t="s">
        <v>199</v>
      </c>
      <c r="C228" s="3">
        <v>261538.22984244672</v>
      </c>
      <c r="D228" s="4">
        <v>83357</v>
      </c>
      <c r="E228" s="37">
        <v>39227</v>
      </c>
      <c r="F228" s="53" t="s">
        <v>95</v>
      </c>
    </row>
    <row r="229" spans="1:6" ht="24.95" customHeight="1" x14ac:dyDescent="0.2">
      <c r="A229" s="35">
        <v>227</v>
      </c>
      <c r="B229" s="36" t="s">
        <v>200</v>
      </c>
      <c r="C229" s="3">
        <v>261232.83</v>
      </c>
      <c r="D229" s="4">
        <v>46948</v>
      </c>
      <c r="E229" s="37">
        <v>43259</v>
      </c>
      <c r="F229" s="53" t="s">
        <v>253</v>
      </c>
    </row>
    <row r="230" spans="1:6" ht="24.95" customHeight="1" x14ac:dyDescent="0.2">
      <c r="A230" s="35">
        <v>228</v>
      </c>
      <c r="B230" s="36" t="s">
        <v>201</v>
      </c>
      <c r="C230" s="3">
        <v>259882.124652456</v>
      </c>
      <c r="D230" s="4">
        <v>66777</v>
      </c>
      <c r="E230" s="37">
        <v>40382</v>
      </c>
      <c r="F230" s="53" t="s">
        <v>125</v>
      </c>
    </row>
    <row r="231" spans="1:6" ht="24.95" customHeight="1" x14ac:dyDescent="0.2">
      <c r="A231" s="35">
        <v>229</v>
      </c>
      <c r="B231" s="36" t="s">
        <v>4419</v>
      </c>
      <c r="C231" s="3">
        <v>259406.56278962002</v>
      </c>
      <c r="D231" s="4">
        <v>72170</v>
      </c>
      <c r="E231" s="37">
        <v>41131</v>
      </c>
      <c r="F231" s="53" t="s">
        <v>6529</v>
      </c>
    </row>
    <row r="232" spans="1:6" ht="24.95" customHeight="1" x14ac:dyDescent="0.2">
      <c r="A232" s="35">
        <v>230</v>
      </c>
      <c r="B232" s="36" t="s">
        <v>202</v>
      </c>
      <c r="C232" s="3">
        <v>258903</v>
      </c>
      <c r="D232" s="4">
        <v>62739</v>
      </c>
      <c r="E232" s="37">
        <v>41705</v>
      </c>
      <c r="F232" s="53" t="s">
        <v>41</v>
      </c>
    </row>
    <row r="233" spans="1:6" ht="24.95" customHeight="1" x14ac:dyDescent="0.2">
      <c r="A233" s="35">
        <v>231</v>
      </c>
      <c r="B233" s="36" t="s">
        <v>203</v>
      </c>
      <c r="C233" s="3">
        <v>258236.06</v>
      </c>
      <c r="D233" s="4">
        <v>58118</v>
      </c>
      <c r="E233" s="37">
        <v>42699</v>
      </c>
      <c r="F233" s="53" t="s">
        <v>16</v>
      </c>
    </row>
    <row r="234" spans="1:6" ht="24.95" customHeight="1" x14ac:dyDescent="0.2">
      <c r="A234" s="35">
        <v>232</v>
      </c>
      <c r="B234" s="36" t="s">
        <v>204</v>
      </c>
      <c r="C234" s="3">
        <v>258058.08000000002</v>
      </c>
      <c r="D234" s="4">
        <v>40863</v>
      </c>
      <c r="E234" s="37">
        <v>43714</v>
      </c>
      <c r="F234" s="53" t="s">
        <v>25</v>
      </c>
    </row>
    <row r="235" spans="1:6" ht="24.95" customHeight="1" x14ac:dyDescent="0.2">
      <c r="A235" s="35">
        <v>233</v>
      </c>
      <c r="B235" s="36" t="s">
        <v>205</v>
      </c>
      <c r="C235" s="3">
        <v>257289.44624652457</v>
      </c>
      <c r="D235" s="4">
        <v>80083</v>
      </c>
      <c r="E235" s="37">
        <v>39528</v>
      </c>
      <c r="F235" s="53" t="s">
        <v>6531</v>
      </c>
    </row>
    <row r="236" spans="1:6" ht="24.95" customHeight="1" x14ac:dyDescent="0.2">
      <c r="A236" s="35">
        <v>234</v>
      </c>
      <c r="B236" s="36" t="s">
        <v>206</v>
      </c>
      <c r="C236" s="3">
        <v>257178.2</v>
      </c>
      <c r="D236" s="4">
        <v>51141</v>
      </c>
      <c r="E236" s="37">
        <v>44477</v>
      </c>
      <c r="F236" s="53" t="s">
        <v>10</v>
      </c>
    </row>
    <row r="237" spans="1:6" ht="24.95" customHeight="1" x14ac:dyDescent="0.2">
      <c r="A237" s="35">
        <v>235</v>
      </c>
      <c r="B237" s="36" t="s">
        <v>207</v>
      </c>
      <c r="C237" s="3">
        <v>256713.3</v>
      </c>
      <c r="D237" s="4">
        <v>46679</v>
      </c>
      <c r="E237" s="37">
        <v>43364</v>
      </c>
      <c r="F237" s="53" t="s">
        <v>253</v>
      </c>
    </row>
    <row r="238" spans="1:6" ht="24.95" customHeight="1" x14ac:dyDescent="0.2">
      <c r="A238" s="35">
        <v>236</v>
      </c>
      <c r="B238" s="36" t="s">
        <v>208</v>
      </c>
      <c r="C238" s="3">
        <v>256162.10644114923</v>
      </c>
      <c r="D238" s="4">
        <v>69034</v>
      </c>
      <c r="E238" s="37">
        <v>40270</v>
      </c>
      <c r="F238" s="53" t="s">
        <v>6528</v>
      </c>
    </row>
    <row r="239" spans="1:6" ht="24.95" customHeight="1" x14ac:dyDescent="0.2">
      <c r="A239" s="35">
        <v>237</v>
      </c>
      <c r="B239" s="36" t="s">
        <v>209</v>
      </c>
      <c r="C239" s="3">
        <v>254253.77</v>
      </c>
      <c r="D239" s="4">
        <v>57003</v>
      </c>
      <c r="E239" s="37">
        <v>43182</v>
      </c>
      <c r="F239" s="53" t="s">
        <v>45</v>
      </c>
    </row>
    <row r="240" spans="1:6" ht="24.95" customHeight="1" x14ac:dyDescent="0.2">
      <c r="A240" s="35">
        <v>238</v>
      </c>
      <c r="B240" s="36" t="s">
        <v>210</v>
      </c>
      <c r="C240" s="3">
        <v>253767.05</v>
      </c>
      <c r="D240" s="4">
        <v>53554</v>
      </c>
      <c r="E240" s="37">
        <v>43686</v>
      </c>
      <c r="F240" s="53" t="s">
        <v>16</v>
      </c>
    </row>
    <row r="241" spans="1:6" ht="24.95" customHeight="1" x14ac:dyDescent="0.2">
      <c r="A241" s="35">
        <v>239</v>
      </c>
      <c r="B241" s="36" t="s">
        <v>211</v>
      </c>
      <c r="C241" s="3">
        <v>252564.36000000002</v>
      </c>
      <c r="D241" s="4">
        <v>49764</v>
      </c>
      <c r="E241" s="37">
        <v>43427</v>
      </c>
      <c r="F241" s="53" t="s">
        <v>49</v>
      </c>
    </row>
    <row r="242" spans="1:6" ht="24.95" customHeight="1" x14ac:dyDescent="0.2">
      <c r="A242" s="35">
        <v>240</v>
      </c>
      <c r="B242" s="36" t="s">
        <v>6255</v>
      </c>
      <c r="C242" s="3">
        <f>'2023'!E23</f>
        <v>252219.08</v>
      </c>
      <c r="D242" s="4">
        <f>'2023'!F23</f>
        <v>38279</v>
      </c>
      <c r="E242" s="37">
        <v>44960</v>
      </c>
      <c r="F242" s="53" t="s">
        <v>49</v>
      </c>
    </row>
    <row r="243" spans="1:6" ht="24.95" customHeight="1" x14ac:dyDescent="0.2">
      <c r="A243" s="35">
        <v>241</v>
      </c>
      <c r="B243" s="36" t="s">
        <v>212</v>
      </c>
      <c r="C243" s="3">
        <v>251803.73</v>
      </c>
      <c r="D243" s="4">
        <v>41145</v>
      </c>
      <c r="E243" s="37">
        <v>43658</v>
      </c>
      <c r="F243" s="53" t="s">
        <v>25</v>
      </c>
    </row>
    <row r="244" spans="1:6" ht="24.95" customHeight="1" x14ac:dyDescent="0.2">
      <c r="A244" s="35">
        <v>242</v>
      </c>
      <c r="B244" s="36" t="s">
        <v>6513</v>
      </c>
      <c r="C244" s="3">
        <f>250831.02+'2023'!E336</f>
        <v>251462.12</v>
      </c>
      <c r="D244" s="4">
        <f>38976+'2023'!F336</f>
        <v>39086</v>
      </c>
      <c r="E244" s="37">
        <v>44736</v>
      </c>
      <c r="F244" s="53" t="s">
        <v>25</v>
      </c>
    </row>
    <row r="245" spans="1:6" ht="24.95" customHeight="1" x14ac:dyDescent="0.2">
      <c r="A245" s="35">
        <v>243</v>
      </c>
      <c r="B245" s="36" t="s">
        <v>213</v>
      </c>
      <c r="C245" s="3">
        <v>250777.9</v>
      </c>
      <c r="D245" s="4">
        <v>50816</v>
      </c>
      <c r="E245" s="37">
        <v>42167</v>
      </c>
      <c r="F245" s="53" t="s">
        <v>1566</v>
      </c>
    </row>
    <row r="246" spans="1:6" ht="24.95" customHeight="1" x14ac:dyDescent="0.2">
      <c r="A246" s="35">
        <v>244</v>
      </c>
      <c r="B246" s="36" t="s">
        <v>214</v>
      </c>
      <c r="C246" s="3">
        <v>250580.5433271548</v>
      </c>
      <c r="D246" s="4">
        <v>71357</v>
      </c>
      <c r="E246" s="37">
        <v>39381</v>
      </c>
      <c r="F246" s="53" t="s">
        <v>45</v>
      </c>
    </row>
    <row r="247" spans="1:6" ht="24.95" customHeight="1" x14ac:dyDescent="0.2">
      <c r="A247" s="35">
        <v>245</v>
      </c>
      <c r="B247" s="36" t="s">
        <v>215</v>
      </c>
      <c r="C247" s="3">
        <v>250137.81</v>
      </c>
      <c r="D247" s="4">
        <v>48824</v>
      </c>
      <c r="E247" s="37">
        <v>42398</v>
      </c>
      <c r="F247" s="53" t="s">
        <v>41</v>
      </c>
    </row>
    <row r="248" spans="1:6" ht="24.95" customHeight="1" x14ac:dyDescent="0.2">
      <c r="A248" s="35">
        <v>246</v>
      </c>
      <c r="B248" s="36" t="s">
        <v>216</v>
      </c>
      <c r="C248" s="3">
        <v>250092.83</v>
      </c>
      <c r="D248" s="4">
        <v>36559</v>
      </c>
      <c r="E248" s="37">
        <v>44610</v>
      </c>
      <c r="F248" s="53" t="s">
        <v>45</v>
      </c>
    </row>
    <row r="249" spans="1:6" ht="24.95" customHeight="1" x14ac:dyDescent="0.2">
      <c r="A249" s="35">
        <v>247</v>
      </c>
      <c r="B249" s="36" t="s">
        <v>6256</v>
      </c>
      <c r="C249" s="3">
        <f>'2023'!E24</f>
        <v>249578.61000000002</v>
      </c>
      <c r="D249" s="4">
        <f>'2023'!F24</f>
        <v>49794</v>
      </c>
      <c r="E249" s="37">
        <v>45037</v>
      </c>
      <c r="F249" s="53" t="s">
        <v>5036</v>
      </c>
    </row>
    <row r="250" spans="1:6" ht="24.95" customHeight="1" x14ac:dyDescent="0.2">
      <c r="A250" s="35">
        <v>248</v>
      </c>
      <c r="B250" s="36" t="s">
        <v>4420</v>
      </c>
      <c r="C250" s="3">
        <v>249085.93025949955</v>
      </c>
      <c r="D250" s="4">
        <v>49656</v>
      </c>
      <c r="E250" s="37">
        <v>41551</v>
      </c>
      <c r="F250" s="53" t="s">
        <v>180</v>
      </c>
    </row>
    <row r="251" spans="1:6" ht="24.95" customHeight="1" x14ac:dyDescent="0.2">
      <c r="A251" s="35">
        <v>249</v>
      </c>
      <c r="B251" s="36" t="s">
        <v>217</v>
      </c>
      <c r="C251" s="3">
        <v>246700.44</v>
      </c>
      <c r="D251" s="4">
        <v>51378</v>
      </c>
      <c r="E251" s="37">
        <v>43840</v>
      </c>
      <c r="F251" s="53" t="s">
        <v>16</v>
      </c>
    </row>
    <row r="252" spans="1:6" ht="24.95" customHeight="1" x14ac:dyDescent="0.2">
      <c r="A252" s="35">
        <v>250</v>
      </c>
      <c r="B252" s="36" t="s">
        <v>218</v>
      </c>
      <c r="C252" s="3">
        <v>245739.07553290084</v>
      </c>
      <c r="D252" s="4">
        <v>47181</v>
      </c>
      <c r="E252" s="37">
        <v>41817</v>
      </c>
      <c r="F252" s="53" t="s">
        <v>6528</v>
      </c>
    </row>
    <row r="253" spans="1:6" ht="24.95" customHeight="1" x14ac:dyDescent="0.2">
      <c r="A253" s="35">
        <v>251</v>
      </c>
      <c r="B253" s="36" t="s">
        <v>6257</v>
      </c>
      <c r="C253" s="3">
        <f>'2023'!E25</f>
        <v>243406.33</v>
      </c>
      <c r="D253" s="4">
        <f>'2023'!F25</f>
        <v>38122</v>
      </c>
      <c r="E253" s="37">
        <v>44988</v>
      </c>
      <c r="F253" s="53" t="s">
        <v>5039</v>
      </c>
    </row>
    <row r="254" spans="1:6" ht="24.95" customHeight="1" x14ac:dyDescent="0.2">
      <c r="A254" s="35">
        <v>252</v>
      </c>
      <c r="B254" s="36" t="s">
        <v>219</v>
      </c>
      <c r="C254" s="3">
        <v>243062.26</v>
      </c>
      <c r="D254" s="4">
        <v>46856</v>
      </c>
      <c r="E254" s="37">
        <v>43000</v>
      </c>
      <c r="F254" s="53" t="s">
        <v>220</v>
      </c>
    </row>
    <row r="255" spans="1:6" ht="24.95" customHeight="1" x14ac:dyDescent="0.2">
      <c r="A255" s="35">
        <v>253</v>
      </c>
      <c r="B255" s="36" t="s">
        <v>4421</v>
      </c>
      <c r="C255" s="3">
        <v>242673.86758572751</v>
      </c>
      <c r="D255" s="4">
        <v>63586</v>
      </c>
      <c r="E255" s="37">
        <v>41046</v>
      </c>
      <c r="F255" s="53" t="s">
        <v>6526</v>
      </c>
    </row>
    <row r="256" spans="1:6" ht="24.95" customHeight="1" x14ac:dyDescent="0.2">
      <c r="A256" s="35">
        <v>254</v>
      </c>
      <c r="B256" s="36" t="s">
        <v>4422</v>
      </c>
      <c r="C256" s="3">
        <v>241533.89430954587</v>
      </c>
      <c r="D256" s="4">
        <v>66071</v>
      </c>
      <c r="E256" s="37">
        <v>41488</v>
      </c>
      <c r="F256" s="53" t="s">
        <v>45</v>
      </c>
    </row>
    <row r="257" spans="1:6" ht="24.95" customHeight="1" x14ac:dyDescent="0.2">
      <c r="A257" s="35">
        <v>255</v>
      </c>
      <c r="B257" s="36" t="s">
        <v>4423</v>
      </c>
      <c r="C257" s="3">
        <v>241484.67910101949</v>
      </c>
      <c r="D257" s="4">
        <v>67493</v>
      </c>
      <c r="E257" s="37">
        <v>40977</v>
      </c>
      <c r="F257" s="53" t="s">
        <v>6525</v>
      </c>
    </row>
    <row r="258" spans="1:6" ht="24.95" customHeight="1" x14ac:dyDescent="0.2">
      <c r="A258" s="35">
        <v>256</v>
      </c>
      <c r="B258" s="36" t="s">
        <v>221</v>
      </c>
      <c r="C258" s="3">
        <v>240963</v>
      </c>
      <c r="D258" s="4">
        <v>63080</v>
      </c>
      <c r="E258" s="37">
        <v>41565</v>
      </c>
      <c r="F258" s="53" t="s">
        <v>41</v>
      </c>
    </row>
    <row r="259" spans="1:6" ht="24.95" customHeight="1" x14ac:dyDescent="0.2">
      <c r="A259" s="35">
        <v>257</v>
      </c>
      <c r="B259" s="36" t="s">
        <v>222</v>
      </c>
      <c r="C259" s="3">
        <v>240820.08</v>
      </c>
      <c r="D259" s="4">
        <v>49145</v>
      </c>
      <c r="E259" s="37">
        <v>44456</v>
      </c>
      <c r="F259" s="53" t="s">
        <v>10</v>
      </c>
    </row>
    <row r="260" spans="1:6" ht="24.95" customHeight="1" x14ac:dyDescent="0.2">
      <c r="A260" s="35">
        <v>258</v>
      </c>
      <c r="B260" s="36" t="s">
        <v>6258</v>
      </c>
      <c r="C260" s="3">
        <f>'2023'!E26</f>
        <v>239429.62</v>
      </c>
      <c r="D260" s="4">
        <f>'2023'!F26</f>
        <v>33824</v>
      </c>
      <c r="E260" s="37">
        <v>45198</v>
      </c>
      <c r="F260" s="53" t="s">
        <v>13</v>
      </c>
    </row>
    <row r="261" spans="1:6" ht="24.95" customHeight="1" x14ac:dyDescent="0.2">
      <c r="A261" s="35">
        <v>259</v>
      </c>
      <c r="B261" s="36" t="s">
        <v>6260</v>
      </c>
      <c r="C261" s="3">
        <f>'2023'!E28+'2024'!E312</f>
        <v>239138.84000000003</v>
      </c>
      <c r="D261" s="4">
        <f>'2023'!F28+'2024'!F312</f>
        <v>33115</v>
      </c>
      <c r="E261" s="37">
        <v>45219</v>
      </c>
      <c r="F261" s="53" t="s">
        <v>103</v>
      </c>
    </row>
    <row r="262" spans="1:6" ht="24.95" customHeight="1" x14ac:dyDescent="0.2">
      <c r="A262" s="35">
        <v>260</v>
      </c>
      <c r="B262" s="36" t="s">
        <v>223</v>
      </c>
      <c r="C262" s="3">
        <v>238954.47173308619</v>
      </c>
      <c r="D262" s="4">
        <v>68387</v>
      </c>
      <c r="E262" s="37">
        <v>40662</v>
      </c>
      <c r="F262" s="53" t="s">
        <v>6525</v>
      </c>
    </row>
    <row r="263" spans="1:6" ht="24.95" customHeight="1" x14ac:dyDescent="0.2">
      <c r="A263" s="35">
        <v>261</v>
      </c>
      <c r="B263" s="36" t="s">
        <v>6259</v>
      </c>
      <c r="C263" s="3">
        <f>'2023'!E27</f>
        <v>238939.58</v>
      </c>
      <c r="D263" s="4">
        <f>'2023'!F27</f>
        <v>38032</v>
      </c>
      <c r="E263" s="37">
        <v>45149</v>
      </c>
      <c r="F263" s="53" t="s">
        <v>45</v>
      </c>
    </row>
    <row r="264" spans="1:6" ht="24.95" customHeight="1" x14ac:dyDescent="0.2">
      <c r="A264" s="35">
        <v>262</v>
      </c>
      <c r="B264" s="36" t="s">
        <v>224</v>
      </c>
      <c r="C264" s="3">
        <v>238923.35206209455</v>
      </c>
      <c r="D264" s="4">
        <v>59294</v>
      </c>
      <c r="E264" s="37">
        <v>39871</v>
      </c>
      <c r="F264" s="53" t="s">
        <v>6529</v>
      </c>
    </row>
    <row r="265" spans="1:6" ht="24.95" customHeight="1" x14ac:dyDescent="0.2">
      <c r="A265" s="35">
        <v>263</v>
      </c>
      <c r="B265" s="36" t="s">
        <v>225</v>
      </c>
      <c r="C265" s="3">
        <v>237780.43</v>
      </c>
      <c r="D265" s="4">
        <v>48084</v>
      </c>
      <c r="E265" s="37">
        <v>42678</v>
      </c>
      <c r="F265" s="53" t="s">
        <v>4</v>
      </c>
    </row>
    <row r="266" spans="1:6" ht="24.95" customHeight="1" x14ac:dyDescent="0.2">
      <c r="A266" s="35">
        <v>264</v>
      </c>
      <c r="B266" s="36" t="s">
        <v>7155</v>
      </c>
      <c r="C266" s="3">
        <f>'2024'!E25</f>
        <v>237660.22999999998</v>
      </c>
      <c r="D266" s="4">
        <f>'2024'!F25</f>
        <v>32151</v>
      </c>
      <c r="E266" s="37">
        <v>45450</v>
      </c>
      <c r="F266" s="53" t="s">
        <v>6547</v>
      </c>
    </row>
    <row r="267" spans="1:6" ht="24.95" customHeight="1" x14ac:dyDescent="0.2">
      <c r="A267" s="35">
        <v>265</v>
      </c>
      <c r="B267" s="36" t="s">
        <v>4424</v>
      </c>
      <c r="C267" s="3">
        <v>236698.62140871177</v>
      </c>
      <c r="D267" s="4">
        <v>49434</v>
      </c>
      <c r="E267" s="37">
        <v>41446</v>
      </c>
      <c r="F267" s="53" t="s">
        <v>6526</v>
      </c>
    </row>
    <row r="268" spans="1:6" ht="24.95" customHeight="1" x14ac:dyDescent="0.2">
      <c r="A268" s="35">
        <v>266</v>
      </c>
      <c r="B268" s="36" t="s">
        <v>226</v>
      </c>
      <c r="C268" s="3">
        <v>232799.4091751622</v>
      </c>
      <c r="D268" s="4">
        <v>58976</v>
      </c>
      <c r="E268" s="37">
        <v>40144</v>
      </c>
      <c r="F268" s="53" t="s">
        <v>227</v>
      </c>
    </row>
    <row r="269" spans="1:6" ht="24.95" customHeight="1" x14ac:dyDescent="0.2">
      <c r="A269" s="35">
        <v>267</v>
      </c>
      <c r="B269" s="36" t="s">
        <v>228</v>
      </c>
      <c r="C269" s="3">
        <v>231215.50625579242</v>
      </c>
      <c r="D269" s="4">
        <v>68758</v>
      </c>
      <c r="E269" s="37">
        <v>40172</v>
      </c>
      <c r="F269" s="53" t="s">
        <v>6531</v>
      </c>
    </row>
    <row r="270" spans="1:6" ht="24.95" customHeight="1" x14ac:dyDescent="0.2">
      <c r="A270" s="35">
        <v>268</v>
      </c>
      <c r="B270" s="36" t="s">
        <v>232</v>
      </c>
      <c r="C270" s="3">
        <f>229363.01+'2024'!E297</f>
        <v>230752.40000000002</v>
      </c>
      <c r="D270" s="4">
        <f>49445+'2024'!F297</f>
        <v>49868</v>
      </c>
      <c r="E270" s="37">
        <v>44400</v>
      </c>
      <c r="F270" s="53" t="s">
        <v>16</v>
      </c>
    </row>
    <row r="271" spans="1:6" ht="24.95" customHeight="1" x14ac:dyDescent="0.2">
      <c r="A271" s="35">
        <v>269</v>
      </c>
      <c r="B271" s="36" t="s">
        <v>229</v>
      </c>
      <c r="C271" s="3">
        <v>230591.98331788694</v>
      </c>
      <c r="D271" s="4">
        <v>66619</v>
      </c>
      <c r="E271" s="37">
        <v>39631</v>
      </c>
      <c r="F271" s="53" t="s">
        <v>45</v>
      </c>
    </row>
    <row r="272" spans="1:6" ht="24.95" customHeight="1" x14ac:dyDescent="0.2">
      <c r="A272" s="35">
        <v>270</v>
      </c>
      <c r="B272" s="36" t="s">
        <v>230</v>
      </c>
      <c r="C272" s="3">
        <v>230504.25</v>
      </c>
      <c r="D272" s="4">
        <v>46025</v>
      </c>
      <c r="E272" s="37">
        <v>44526</v>
      </c>
      <c r="F272" s="53" t="s">
        <v>16</v>
      </c>
    </row>
    <row r="273" spans="1:6" ht="24.95" customHeight="1" x14ac:dyDescent="0.2">
      <c r="A273" s="35">
        <v>271</v>
      </c>
      <c r="B273" s="36" t="s">
        <v>7156</v>
      </c>
      <c r="C273" s="3">
        <f>'2024'!E26</f>
        <v>229845.79</v>
      </c>
      <c r="D273" s="4">
        <f>'2024'!F26</f>
        <v>37945</v>
      </c>
      <c r="E273" s="37">
        <v>45653</v>
      </c>
      <c r="F273" s="53" t="s">
        <v>103</v>
      </c>
    </row>
    <row r="274" spans="1:6" ht="24.95" customHeight="1" x14ac:dyDescent="0.2">
      <c r="A274" s="35">
        <v>272</v>
      </c>
      <c r="B274" s="36" t="s">
        <v>231</v>
      </c>
      <c r="C274" s="3">
        <v>229369.90999999997</v>
      </c>
      <c r="D274" s="4">
        <v>49009</v>
      </c>
      <c r="E274" s="37">
        <v>44078</v>
      </c>
      <c r="F274" s="53" t="s">
        <v>10</v>
      </c>
    </row>
    <row r="275" spans="1:6" ht="24.95" customHeight="1" x14ac:dyDescent="0.2">
      <c r="A275" s="35">
        <v>273</v>
      </c>
      <c r="B275" s="36" t="s">
        <v>233</v>
      </c>
      <c r="C275" s="3">
        <v>228665.29</v>
      </c>
      <c r="D275" s="4">
        <v>52009</v>
      </c>
      <c r="E275" s="37">
        <v>43028</v>
      </c>
      <c r="F275" s="53" t="s">
        <v>4</v>
      </c>
    </row>
    <row r="276" spans="1:6" ht="24.95" customHeight="1" x14ac:dyDescent="0.2">
      <c r="A276" s="35">
        <v>274</v>
      </c>
      <c r="B276" s="36" t="s">
        <v>234</v>
      </c>
      <c r="C276" s="3">
        <v>227929.45</v>
      </c>
      <c r="D276" s="4">
        <v>51712</v>
      </c>
      <c r="E276" s="37">
        <v>42636</v>
      </c>
      <c r="F276" s="53" t="s">
        <v>25</v>
      </c>
    </row>
    <row r="277" spans="1:6" ht="24.95" customHeight="1" x14ac:dyDescent="0.2">
      <c r="A277" s="35">
        <v>275</v>
      </c>
      <c r="B277" s="36" t="s">
        <v>6262</v>
      </c>
      <c r="C277" s="3">
        <f>'2023'!E30</f>
        <v>227673.31</v>
      </c>
      <c r="D277" s="4">
        <f>'2023'!F30</f>
        <v>31366</v>
      </c>
      <c r="E277" s="37">
        <v>45177</v>
      </c>
      <c r="F277" s="53" t="s">
        <v>25</v>
      </c>
    </row>
    <row r="278" spans="1:6" ht="24.95" customHeight="1" x14ac:dyDescent="0.2">
      <c r="A278" s="35">
        <v>276</v>
      </c>
      <c r="B278" s="36" t="s">
        <v>235</v>
      </c>
      <c r="C278" s="3">
        <v>227664.45</v>
      </c>
      <c r="D278" s="4">
        <v>34537</v>
      </c>
      <c r="E278" s="37">
        <v>44834</v>
      </c>
      <c r="F278" s="53" t="s">
        <v>103</v>
      </c>
    </row>
    <row r="279" spans="1:6" ht="24.95" customHeight="1" x14ac:dyDescent="0.2">
      <c r="A279" s="35">
        <v>277</v>
      </c>
      <c r="B279" s="36" t="s">
        <v>236</v>
      </c>
      <c r="C279" s="3">
        <v>227526.42</v>
      </c>
      <c r="D279" s="4">
        <v>37216</v>
      </c>
      <c r="E279" s="37">
        <v>44057</v>
      </c>
      <c r="F279" s="53" t="s">
        <v>4</v>
      </c>
    </row>
    <row r="280" spans="1:6" ht="24.95" customHeight="1" x14ac:dyDescent="0.2">
      <c r="A280" s="35">
        <v>278</v>
      </c>
      <c r="B280" s="36" t="s">
        <v>237</v>
      </c>
      <c r="C280" s="3">
        <v>225771</v>
      </c>
      <c r="D280" s="4">
        <v>41565</v>
      </c>
      <c r="E280" s="37">
        <v>43133</v>
      </c>
      <c r="F280" s="53" t="s">
        <v>6</v>
      </c>
    </row>
    <row r="281" spans="1:6" ht="24.95" customHeight="1" x14ac:dyDescent="0.2">
      <c r="A281" s="35">
        <v>279</v>
      </c>
      <c r="B281" s="36" t="s">
        <v>238</v>
      </c>
      <c r="C281" s="3">
        <v>223857.44902687674</v>
      </c>
      <c r="D281" s="4">
        <v>66530</v>
      </c>
      <c r="E281" s="37">
        <v>37988</v>
      </c>
      <c r="F281" s="53" t="s">
        <v>125</v>
      </c>
    </row>
    <row r="282" spans="1:6" ht="24.95" customHeight="1" x14ac:dyDescent="0.2">
      <c r="A282" s="35">
        <v>280</v>
      </c>
      <c r="B282" s="36" t="s">
        <v>239</v>
      </c>
      <c r="C282" s="3">
        <v>223148.02479147358</v>
      </c>
      <c r="D282" s="4">
        <v>52402</v>
      </c>
      <c r="E282" s="37">
        <v>40417</v>
      </c>
      <c r="F282" s="53" t="s">
        <v>4</v>
      </c>
    </row>
    <row r="283" spans="1:6" ht="24.95" customHeight="1" x14ac:dyDescent="0.2">
      <c r="A283" s="35">
        <v>281</v>
      </c>
      <c r="B283" s="36" t="s">
        <v>240</v>
      </c>
      <c r="C283" s="3">
        <v>221522.11999999994</v>
      </c>
      <c r="D283" s="4">
        <v>38814</v>
      </c>
      <c r="E283" s="37">
        <v>42895</v>
      </c>
      <c r="F283" s="53" t="s">
        <v>253</v>
      </c>
    </row>
    <row r="284" spans="1:6" ht="24.95" customHeight="1" x14ac:dyDescent="0.2">
      <c r="A284" s="35">
        <v>282</v>
      </c>
      <c r="B284" s="36" t="s">
        <v>241</v>
      </c>
      <c r="C284" s="3">
        <v>221354.68315569972</v>
      </c>
      <c r="D284" s="4">
        <v>60423</v>
      </c>
      <c r="E284" s="37">
        <v>40011</v>
      </c>
      <c r="F284" s="53" t="s">
        <v>125</v>
      </c>
    </row>
    <row r="285" spans="1:6" ht="24.95" customHeight="1" x14ac:dyDescent="0.2">
      <c r="A285" s="35">
        <v>283</v>
      </c>
      <c r="B285" s="36" t="s">
        <v>242</v>
      </c>
      <c r="C285" s="3">
        <v>221096.56000000003</v>
      </c>
      <c r="D285" s="4">
        <v>32324</v>
      </c>
      <c r="E285" s="37">
        <v>44855</v>
      </c>
      <c r="F285" s="53" t="s">
        <v>25</v>
      </c>
    </row>
    <row r="286" spans="1:6" ht="24.95" customHeight="1" x14ac:dyDescent="0.2">
      <c r="A286" s="35">
        <v>284</v>
      </c>
      <c r="B286" s="36" t="s">
        <v>243</v>
      </c>
      <c r="C286" s="3">
        <v>221000</v>
      </c>
      <c r="D286" s="4">
        <v>59516</v>
      </c>
      <c r="E286" s="37">
        <v>41929</v>
      </c>
      <c r="F286" s="53" t="s">
        <v>4</v>
      </c>
    </row>
    <row r="287" spans="1:6" ht="24.95" customHeight="1" x14ac:dyDescent="0.2">
      <c r="A287" s="35">
        <v>285</v>
      </c>
      <c r="B287" s="36" t="s">
        <v>244</v>
      </c>
      <c r="C287" s="3">
        <v>220086.16195551437</v>
      </c>
      <c r="D287" s="4">
        <v>53283</v>
      </c>
      <c r="E287" s="37">
        <v>39857</v>
      </c>
      <c r="F287" s="53" t="s">
        <v>245</v>
      </c>
    </row>
    <row r="288" spans="1:6" ht="24.95" customHeight="1" x14ac:dyDescent="0.2">
      <c r="A288" s="35">
        <v>286</v>
      </c>
      <c r="B288" s="36" t="s">
        <v>246</v>
      </c>
      <c r="C288" s="3">
        <v>219559.02</v>
      </c>
      <c r="D288" s="4">
        <v>35233</v>
      </c>
      <c r="E288" s="37">
        <v>43728</v>
      </c>
      <c r="F288" s="53" t="s">
        <v>41</v>
      </c>
    </row>
    <row r="289" spans="1:6" ht="24.95" customHeight="1" x14ac:dyDescent="0.2">
      <c r="A289" s="35">
        <v>287</v>
      </c>
      <c r="B289" s="36" t="s">
        <v>4425</v>
      </c>
      <c r="C289" s="3">
        <v>219134.8760426321</v>
      </c>
      <c r="D289" s="4">
        <v>56848</v>
      </c>
      <c r="E289" s="37">
        <v>40109</v>
      </c>
      <c r="F289" s="53" t="s">
        <v>45</v>
      </c>
    </row>
    <row r="290" spans="1:6" ht="24.95" customHeight="1" x14ac:dyDescent="0.2">
      <c r="A290" s="35">
        <v>288</v>
      </c>
      <c r="B290" s="36" t="s">
        <v>247</v>
      </c>
      <c r="C290" s="3">
        <f>218095+'2024'!E378</f>
        <v>218245</v>
      </c>
      <c r="D290" s="4">
        <f>53442+'2024'!F378</f>
        <v>53502</v>
      </c>
      <c r="E290" s="37">
        <v>42321</v>
      </c>
      <c r="F290" s="53" t="s">
        <v>4</v>
      </c>
    </row>
    <row r="291" spans="1:6" ht="24.95" customHeight="1" x14ac:dyDescent="0.2">
      <c r="A291" s="35">
        <v>289</v>
      </c>
      <c r="B291" s="36" t="s">
        <v>248</v>
      </c>
      <c r="C291" s="3">
        <v>217727.35171455052</v>
      </c>
      <c r="D291" s="4">
        <v>69180</v>
      </c>
      <c r="E291" s="37">
        <v>37764</v>
      </c>
      <c r="F291" s="53" t="s">
        <v>125</v>
      </c>
    </row>
    <row r="292" spans="1:6" ht="24.95" customHeight="1" x14ac:dyDescent="0.2">
      <c r="A292" s="35">
        <v>290</v>
      </c>
      <c r="B292" s="36" t="s">
        <v>249</v>
      </c>
      <c r="C292" s="3">
        <v>216992.94</v>
      </c>
      <c r="D292" s="4">
        <v>34411</v>
      </c>
      <c r="E292" s="37">
        <v>44372</v>
      </c>
      <c r="F292" s="53" t="s">
        <v>10</v>
      </c>
    </row>
    <row r="293" spans="1:6" ht="24.95" customHeight="1" x14ac:dyDescent="0.2">
      <c r="A293" s="35">
        <v>291</v>
      </c>
      <c r="B293" s="36" t="s">
        <v>6266</v>
      </c>
      <c r="C293" s="3">
        <f>'2023'!E34+'2024'!E158</f>
        <v>216475.6</v>
      </c>
      <c r="D293" s="4">
        <f>'2023'!F34+'2024'!F158</f>
        <v>33495</v>
      </c>
      <c r="E293" s="37">
        <v>45191</v>
      </c>
      <c r="F293" s="53" t="s">
        <v>220</v>
      </c>
    </row>
    <row r="294" spans="1:6" ht="24.95" customHeight="1" x14ac:dyDescent="0.2">
      <c r="A294" s="35">
        <v>292</v>
      </c>
      <c r="B294" s="36" t="s">
        <v>250</v>
      </c>
      <c r="C294" s="3">
        <v>216420.75996292863</v>
      </c>
      <c r="D294" s="4">
        <v>59947</v>
      </c>
      <c r="E294" s="37">
        <v>39661</v>
      </c>
      <c r="F294" s="53" t="s">
        <v>6525</v>
      </c>
    </row>
    <row r="295" spans="1:6" ht="24.95" customHeight="1" x14ac:dyDescent="0.2">
      <c r="A295" s="35">
        <v>293</v>
      </c>
      <c r="B295" s="36" t="s">
        <v>251</v>
      </c>
      <c r="C295" s="3">
        <v>216110.51899907322</v>
      </c>
      <c r="D295" s="4">
        <v>55277</v>
      </c>
      <c r="E295" s="37">
        <v>39759</v>
      </c>
      <c r="F295" s="53" t="s">
        <v>45</v>
      </c>
    </row>
    <row r="296" spans="1:6" ht="24.95" customHeight="1" x14ac:dyDescent="0.2">
      <c r="A296" s="35">
        <v>294</v>
      </c>
      <c r="B296" s="36" t="s">
        <v>252</v>
      </c>
      <c r="C296" s="3">
        <v>215454.85</v>
      </c>
      <c r="D296" s="4">
        <v>42938</v>
      </c>
      <c r="E296" s="37">
        <v>42629</v>
      </c>
      <c r="F296" s="53" t="s">
        <v>253</v>
      </c>
    </row>
    <row r="297" spans="1:6" ht="24.95" customHeight="1" x14ac:dyDescent="0.2">
      <c r="A297" s="35">
        <v>295</v>
      </c>
      <c r="B297" s="36" t="s">
        <v>7157</v>
      </c>
      <c r="C297" s="3">
        <f>'2024'!E27</f>
        <v>215290.92</v>
      </c>
      <c r="D297" s="4">
        <f>'2024'!F27</f>
        <v>31512</v>
      </c>
      <c r="E297" s="37">
        <v>45541</v>
      </c>
      <c r="F297" s="53" t="s">
        <v>25</v>
      </c>
    </row>
    <row r="298" spans="1:6" ht="24.95" customHeight="1" x14ac:dyDescent="0.2">
      <c r="A298" s="35">
        <v>296</v>
      </c>
      <c r="B298" s="36" t="s">
        <v>254</v>
      </c>
      <c r="C298" s="3">
        <v>214764.03208989807</v>
      </c>
      <c r="D298" s="4">
        <v>56631</v>
      </c>
      <c r="E298" s="37">
        <v>39946</v>
      </c>
      <c r="F298" s="53" t="s">
        <v>45</v>
      </c>
    </row>
    <row r="299" spans="1:6" ht="24.95" customHeight="1" x14ac:dyDescent="0.2">
      <c r="A299" s="35">
        <v>297</v>
      </c>
      <c r="B299" s="36" t="s">
        <v>255</v>
      </c>
      <c r="C299" s="3">
        <v>214689.7011121409</v>
      </c>
      <c r="D299" s="4">
        <v>75259</v>
      </c>
      <c r="E299" s="37">
        <v>39059</v>
      </c>
      <c r="F299" s="53" t="s">
        <v>186</v>
      </c>
    </row>
    <row r="300" spans="1:6" ht="24.95" customHeight="1" x14ac:dyDescent="0.2">
      <c r="A300" s="35">
        <v>298</v>
      </c>
      <c r="B300" s="36" t="s">
        <v>256</v>
      </c>
      <c r="C300" s="3">
        <v>214636.35310472662</v>
      </c>
      <c r="D300" s="4">
        <v>66451</v>
      </c>
      <c r="E300" s="37">
        <v>39269</v>
      </c>
      <c r="F300" s="53" t="s">
        <v>6526</v>
      </c>
    </row>
    <row r="301" spans="1:6" ht="24.95" customHeight="1" x14ac:dyDescent="0.2">
      <c r="A301" s="35">
        <v>299</v>
      </c>
      <c r="B301" s="36" t="s">
        <v>257</v>
      </c>
      <c r="C301" s="3">
        <v>214476.02</v>
      </c>
      <c r="D301" s="4">
        <v>40040</v>
      </c>
      <c r="E301" s="37">
        <v>43567</v>
      </c>
      <c r="F301" s="53" t="s">
        <v>4</v>
      </c>
    </row>
    <row r="302" spans="1:6" ht="24.95" customHeight="1" x14ac:dyDescent="0.2">
      <c r="A302" s="35">
        <v>300</v>
      </c>
      <c r="B302" s="36" t="s">
        <v>6280</v>
      </c>
      <c r="C302" s="3">
        <f>'2023'!E49+'2024'!E54</f>
        <v>213491.32</v>
      </c>
      <c r="D302" s="4">
        <f>'2023'!F49+'2024'!F54</f>
        <v>30673</v>
      </c>
      <c r="E302" s="37">
        <v>45282</v>
      </c>
      <c r="F302" s="53" t="s">
        <v>25</v>
      </c>
    </row>
    <row r="303" spans="1:6" ht="24.95" customHeight="1" x14ac:dyDescent="0.2">
      <c r="A303" s="35">
        <v>301</v>
      </c>
      <c r="B303" s="36" t="s">
        <v>258</v>
      </c>
      <c r="C303" s="3">
        <v>212732.4200648749</v>
      </c>
      <c r="D303" s="4">
        <v>56216</v>
      </c>
      <c r="E303" s="37">
        <v>40074</v>
      </c>
      <c r="F303" s="53" t="s">
        <v>6529</v>
      </c>
    </row>
    <row r="304" spans="1:6" ht="24.95" customHeight="1" x14ac:dyDescent="0.2">
      <c r="A304" s="35">
        <v>302</v>
      </c>
      <c r="B304" s="36" t="s">
        <v>259</v>
      </c>
      <c r="C304" s="3">
        <v>212400.63999999998</v>
      </c>
      <c r="D304" s="4">
        <v>39226</v>
      </c>
      <c r="E304" s="37">
        <v>42272</v>
      </c>
      <c r="F304" s="53" t="s">
        <v>1566</v>
      </c>
    </row>
    <row r="305" spans="1:6" ht="24.95" customHeight="1" x14ac:dyDescent="0.2">
      <c r="A305" s="35">
        <v>303</v>
      </c>
      <c r="B305" s="36" t="s">
        <v>260</v>
      </c>
      <c r="C305" s="3">
        <v>211891.79796107509</v>
      </c>
      <c r="D305" s="4">
        <v>55587</v>
      </c>
      <c r="E305" s="37">
        <v>40361</v>
      </c>
      <c r="F305" s="53" t="s">
        <v>4</v>
      </c>
    </row>
    <row r="306" spans="1:6" ht="24.95" customHeight="1" x14ac:dyDescent="0.2">
      <c r="A306" s="35">
        <v>304</v>
      </c>
      <c r="B306" s="36" t="s">
        <v>6264</v>
      </c>
      <c r="C306" s="3">
        <f>'2023'!E32</f>
        <v>211777.12</v>
      </c>
      <c r="D306" s="4">
        <f>'2023'!F32</f>
        <v>29856</v>
      </c>
      <c r="E306" s="37">
        <v>45114</v>
      </c>
      <c r="F306" s="53" t="s">
        <v>45</v>
      </c>
    </row>
    <row r="307" spans="1:6" ht="24.95" customHeight="1" x14ac:dyDescent="0.2">
      <c r="A307" s="35">
        <v>305</v>
      </c>
      <c r="B307" s="36" t="s">
        <v>261</v>
      </c>
      <c r="C307" s="3">
        <v>211706.78869323447</v>
      </c>
      <c r="D307" s="4">
        <v>59647</v>
      </c>
      <c r="E307" s="37">
        <v>41425</v>
      </c>
      <c r="F307" s="53" t="s">
        <v>41</v>
      </c>
    </row>
    <row r="308" spans="1:6" ht="24.95" customHeight="1" x14ac:dyDescent="0.2">
      <c r="A308" s="35">
        <v>306</v>
      </c>
      <c r="B308" s="36" t="s">
        <v>4426</v>
      </c>
      <c r="C308" s="3">
        <v>211416.09708063022</v>
      </c>
      <c r="D308" s="4">
        <v>54748</v>
      </c>
      <c r="E308" s="37">
        <v>41572</v>
      </c>
      <c r="F308" s="53" t="s">
        <v>45</v>
      </c>
    </row>
    <row r="309" spans="1:6" ht="24.95" customHeight="1" x14ac:dyDescent="0.2">
      <c r="A309" s="35">
        <v>307</v>
      </c>
      <c r="B309" s="36" t="s">
        <v>262</v>
      </c>
      <c r="C309" s="3">
        <v>211376.27432808158</v>
      </c>
      <c r="D309" s="4">
        <v>62465</v>
      </c>
      <c r="E309" s="37">
        <v>38121</v>
      </c>
      <c r="F309" s="53" t="s">
        <v>125</v>
      </c>
    </row>
    <row r="310" spans="1:6" ht="24.95" customHeight="1" x14ac:dyDescent="0.2">
      <c r="A310" s="35">
        <v>308</v>
      </c>
      <c r="B310" s="36" t="s">
        <v>263</v>
      </c>
      <c r="C310" s="3">
        <v>211095.11000000002</v>
      </c>
      <c r="D310" s="4">
        <v>37621</v>
      </c>
      <c r="E310" s="37">
        <v>43126</v>
      </c>
      <c r="F310" s="53" t="s">
        <v>41</v>
      </c>
    </row>
    <row r="311" spans="1:6" ht="24.95" customHeight="1" x14ac:dyDescent="0.2">
      <c r="A311" s="35">
        <v>309</v>
      </c>
      <c r="B311" s="36" t="s">
        <v>269</v>
      </c>
      <c r="C311" s="3">
        <f>207212.15+'2023'!E265+'2024'!E303</f>
        <v>210413.72999999998</v>
      </c>
      <c r="D311" s="4">
        <f>42102+'2023'!F265+'2024'!F303</f>
        <v>43433</v>
      </c>
      <c r="E311" s="37">
        <v>44638</v>
      </c>
      <c r="F311" s="53" t="s">
        <v>10</v>
      </c>
    </row>
    <row r="312" spans="1:6" ht="24.95" customHeight="1" x14ac:dyDescent="0.2">
      <c r="A312" s="35">
        <v>310</v>
      </c>
      <c r="B312" s="36" t="s">
        <v>264</v>
      </c>
      <c r="C312" s="3">
        <v>210167.86376274328</v>
      </c>
      <c r="D312" s="4">
        <v>73027</v>
      </c>
      <c r="E312" s="37">
        <v>39283</v>
      </c>
      <c r="F312" s="53" t="s">
        <v>125</v>
      </c>
    </row>
    <row r="313" spans="1:6" ht="24.95" customHeight="1" x14ac:dyDescent="0.2">
      <c r="A313" s="35">
        <v>311</v>
      </c>
      <c r="B313" s="36" t="s">
        <v>4427</v>
      </c>
      <c r="C313" s="3">
        <v>210108.89712696942</v>
      </c>
      <c r="D313" s="4">
        <v>47094</v>
      </c>
      <c r="E313" s="37">
        <v>40956</v>
      </c>
      <c r="F313" s="53" t="s">
        <v>45</v>
      </c>
    </row>
    <row r="314" spans="1:6" ht="24.95" customHeight="1" x14ac:dyDescent="0.2">
      <c r="A314" s="35">
        <v>312</v>
      </c>
      <c r="B314" s="36" t="s">
        <v>265</v>
      </c>
      <c r="C314" s="3">
        <v>209657.3795180723</v>
      </c>
      <c r="D314" s="4">
        <v>67524</v>
      </c>
      <c r="E314" s="37">
        <v>38912</v>
      </c>
      <c r="F314" s="53" t="s">
        <v>95</v>
      </c>
    </row>
    <row r="315" spans="1:6" ht="24.95" customHeight="1" x14ac:dyDescent="0.2">
      <c r="A315" s="35">
        <v>313</v>
      </c>
      <c r="B315" s="36" t="s">
        <v>266</v>
      </c>
      <c r="C315" s="3">
        <v>209493.34</v>
      </c>
      <c r="D315" s="4">
        <v>35023</v>
      </c>
      <c r="E315" s="37">
        <v>43854</v>
      </c>
      <c r="F315" s="53" t="s">
        <v>4</v>
      </c>
    </row>
    <row r="316" spans="1:6" ht="24.95" customHeight="1" x14ac:dyDescent="0.2">
      <c r="A316" s="35">
        <v>314</v>
      </c>
      <c r="B316" s="36" t="s">
        <v>267</v>
      </c>
      <c r="C316" s="3">
        <v>208907.26367006489</v>
      </c>
      <c r="D316" s="4">
        <v>70541</v>
      </c>
      <c r="E316" s="37">
        <v>37799</v>
      </c>
      <c r="F316" s="53" t="s">
        <v>184</v>
      </c>
    </row>
    <row r="317" spans="1:6" ht="24.95" customHeight="1" x14ac:dyDescent="0.2">
      <c r="A317" s="35">
        <v>315</v>
      </c>
      <c r="B317" s="36" t="s">
        <v>268</v>
      </c>
      <c r="C317" s="3">
        <v>208891.69659406858</v>
      </c>
      <c r="D317" s="4">
        <v>55833</v>
      </c>
      <c r="E317" s="37">
        <v>39976</v>
      </c>
      <c r="F317" s="53" t="s">
        <v>125</v>
      </c>
    </row>
    <row r="318" spans="1:6" ht="24.95" customHeight="1" x14ac:dyDescent="0.2">
      <c r="A318" s="35">
        <v>316</v>
      </c>
      <c r="B318" s="36" t="s">
        <v>6265</v>
      </c>
      <c r="C318" s="3">
        <f>'2023'!E33+'2024'!E301</f>
        <v>207849.96000000002</v>
      </c>
      <c r="D318" s="4">
        <f>'2023'!F33+'2024'!F301</f>
        <v>42521</v>
      </c>
      <c r="E318" s="37">
        <v>45121</v>
      </c>
      <c r="F318" s="53" t="s">
        <v>4</v>
      </c>
    </row>
    <row r="319" spans="1:6" ht="24.95" customHeight="1" x14ac:dyDescent="0.2">
      <c r="A319" s="35">
        <v>317</v>
      </c>
      <c r="B319" s="36" t="s">
        <v>270</v>
      </c>
      <c r="C319" s="3">
        <v>206914</v>
      </c>
      <c r="D319" s="4">
        <v>41636</v>
      </c>
      <c r="E319" s="37">
        <v>44820</v>
      </c>
      <c r="F319" s="53" t="s">
        <v>129</v>
      </c>
    </row>
    <row r="320" spans="1:6" ht="24.95" customHeight="1" x14ac:dyDescent="0.2">
      <c r="A320" s="35">
        <v>318</v>
      </c>
      <c r="B320" s="36" t="s">
        <v>4428</v>
      </c>
      <c r="C320" s="3">
        <v>205986</v>
      </c>
      <c r="D320" s="4">
        <v>57728</v>
      </c>
      <c r="E320" s="37">
        <v>41509</v>
      </c>
      <c r="F320" s="53" t="s">
        <v>6529</v>
      </c>
    </row>
    <row r="321" spans="1:6" ht="24.95" customHeight="1" x14ac:dyDescent="0.2">
      <c r="A321" s="35">
        <v>319</v>
      </c>
      <c r="B321" s="36" t="s">
        <v>275</v>
      </c>
      <c r="C321" s="3">
        <f>204404.83+'2023'!E305</f>
        <v>205423.83</v>
      </c>
      <c r="D321" s="4">
        <f>31926+'2023'!F305</f>
        <v>32178</v>
      </c>
      <c r="E321" s="37">
        <v>44883</v>
      </c>
      <c r="F321" s="53" t="s">
        <v>276</v>
      </c>
    </row>
    <row r="322" spans="1:6" ht="24.95" customHeight="1" x14ac:dyDescent="0.2">
      <c r="A322" s="35">
        <v>320</v>
      </c>
      <c r="B322" s="36" t="s">
        <v>271</v>
      </c>
      <c r="C322" s="3">
        <v>205346.81962465245</v>
      </c>
      <c r="D322" s="4">
        <v>43697</v>
      </c>
      <c r="E322" s="37">
        <v>41964</v>
      </c>
      <c r="F322" s="53" t="s">
        <v>272</v>
      </c>
    </row>
    <row r="323" spans="1:6" ht="24.95" customHeight="1" x14ac:dyDescent="0.2">
      <c r="A323" s="35">
        <v>321</v>
      </c>
      <c r="B323" s="36" t="s">
        <v>273</v>
      </c>
      <c r="C323" s="3">
        <v>205134.96292863763</v>
      </c>
      <c r="D323" s="4">
        <v>55369</v>
      </c>
      <c r="E323" s="37">
        <v>39437</v>
      </c>
      <c r="F323" s="53" t="s">
        <v>6529</v>
      </c>
    </row>
    <row r="324" spans="1:6" ht="24.95" customHeight="1" x14ac:dyDescent="0.2">
      <c r="A324" s="35">
        <v>322</v>
      </c>
      <c r="B324" s="36" t="s">
        <v>274</v>
      </c>
      <c r="C324" s="3">
        <v>204676.34962928639</v>
      </c>
      <c r="D324" s="4">
        <v>61447</v>
      </c>
      <c r="E324" s="37">
        <v>39808</v>
      </c>
      <c r="F324" s="53" t="s">
        <v>6525</v>
      </c>
    </row>
    <row r="325" spans="1:6" ht="24.95" customHeight="1" x14ac:dyDescent="0.2">
      <c r="A325" s="35">
        <v>323</v>
      </c>
      <c r="B325" s="36" t="s">
        <v>277</v>
      </c>
      <c r="C325" s="3">
        <v>203751.16000000003</v>
      </c>
      <c r="D325" s="4">
        <v>36358</v>
      </c>
      <c r="E325" s="37">
        <v>42720</v>
      </c>
      <c r="F325" s="53" t="s">
        <v>16</v>
      </c>
    </row>
    <row r="326" spans="1:6" ht="24.95" customHeight="1" x14ac:dyDescent="0.2">
      <c r="A326" s="35">
        <v>324</v>
      </c>
      <c r="B326" s="36" t="s">
        <v>278</v>
      </c>
      <c r="C326" s="3">
        <v>203332.63</v>
      </c>
      <c r="D326" s="4">
        <v>36635</v>
      </c>
      <c r="E326" s="37">
        <v>42804</v>
      </c>
      <c r="F326" s="53" t="s">
        <v>25</v>
      </c>
    </row>
    <row r="327" spans="1:6" ht="24.95" customHeight="1" x14ac:dyDescent="0.2">
      <c r="A327" s="35">
        <v>325</v>
      </c>
      <c r="B327" s="36" t="s">
        <v>279</v>
      </c>
      <c r="C327" s="3">
        <v>203172.43975903615</v>
      </c>
      <c r="D327" s="4">
        <v>54908</v>
      </c>
      <c r="E327" s="37">
        <v>41537</v>
      </c>
      <c r="F327" s="53" t="s">
        <v>6529</v>
      </c>
    </row>
    <row r="328" spans="1:6" ht="24.95" customHeight="1" x14ac:dyDescent="0.2">
      <c r="A328" s="35">
        <v>326</v>
      </c>
      <c r="B328" s="36" t="s">
        <v>280</v>
      </c>
      <c r="C328" s="3">
        <v>202835.12</v>
      </c>
      <c r="D328" s="4">
        <v>45924</v>
      </c>
      <c r="E328" s="37">
        <v>42776</v>
      </c>
      <c r="F328" s="53" t="s">
        <v>25</v>
      </c>
    </row>
    <row r="329" spans="1:6" ht="24.95" customHeight="1" x14ac:dyDescent="0.2">
      <c r="A329" s="35">
        <v>327</v>
      </c>
      <c r="B329" s="36" t="s">
        <v>281</v>
      </c>
      <c r="C329" s="3">
        <v>201889.98783595924</v>
      </c>
      <c r="D329" s="4">
        <v>61073</v>
      </c>
      <c r="E329" s="37">
        <v>39143</v>
      </c>
      <c r="F329" s="53" t="s">
        <v>282</v>
      </c>
    </row>
    <row r="330" spans="1:6" ht="24.95" customHeight="1" x14ac:dyDescent="0.2">
      <c r="A330" s="35">
        <v>328</v>
      </c>
      <c r="B330" s="36" t="s">
        <v>283</v>
      </c>
      <c r="C330" s="3">
        <v>201674.08</v>
      </c>
      <c r="D330" s="4">
        <v>47142</v>
      </c>
      <c r="E330" s="37">
        <v>42405</v>
      </c>
      <c r="F330" s="53" t="s">
        <v>41</v>
      </c>
    </row>
    <row r="331" spans="1:6" ht="24.95" customHeight="1" x14ac:dyDescent="0.2">
      <c r="A331" s="35">
        <v>329</v>
      </c>
      <c r="B331" s="36" t="s">
        <v>6267</v>
      </c>
      <c r="C331" s="3">
        <f>'2023'!E35</f>
        <v>201237</v>
      </c>
      <c r="D331" s="4">
        <f>'2023'!F35</f>
        <v>30078</v>
      </c>
      <c r="E331" s="37">
        <v>45233</v>
      </c>
      <c r="F331" s="53" t="s">
        <v>5069</v>
      </c>
    </row>
    <row r="332" spans="1:6" ht="24.95" customHeight="1" x14ac:dyDescent="0.2">
      <c r="A332" s="35">
        <v>330</v>
      </c>
      <c r="B332" s="36" t="s">
        <v>284</v>
      </c>
      <c r="C332" s="3">
        <v>200311.05189990732</v>
      </c>
      <c r="D332" s="4">
        <v>66378</v>
      </c>
      <c r="E332" s="37">
        <v>37610</v>
      </c>
      <c r="F332" s="53" t="s">
        <v>125</v>
      </c>
    </row>
    <row r="333" spans="1:6" ht="24.95" customHeight="1" x14ac:dyDescent="0.2">
      <c r="A333" s="35">
        <v>331</v>
      </c>
      <c r="B333" s="36" t="s">
        <v>285</v>
      </c>
      <c r="C333" s="3">
        <v>199852.72822057462</v>
      </c>
      <c r="D333" s="4">
        <v>56647</v>
      </c>
      <c r="E333" s="37">
        <v>39521</v>
      </c>
      <c r="F333" s="53" t="s">
        <v>125</v>
      </c>
    </row>
    <row r="334" spans="1:6" ht="24.95" customHeight="1" x14ac:dyDescent="0.2">
      <c r="A334" s="35">
        <v>332</v>
      </c>
      <c r="B334" s="36" t="s">
        <v>4429</v>
      </c>
      <c r="C334" s="3">
        <v>198233.46269694163</v>
      </c>
      <c r="D334" s="4">
        <v>56412</v>
      </c>
      <c r="E334" s="37">
        <v>40921</v>
      </c>
      <c r="F334" s="53" t="s">
        <v>189</v>
      </c>
    </row>
    <row r="335" spans="1:6" ht="24.95" customHeight="1" x14ac:dyDescent="0.2">
      <c r="A335" s="35">
        <v>333</v>
      </c>
      <c r="B335" s="36" t="s">
        <v>4430</v>
      </c>
      <c r="C335" s="3">
        <v>198086.41971733089</v>
      </c>
      <c r="D335" s="4">
        <v>55049</v>
      </c>
      <c r="E335" s="37">
        <v>41243</v>
      </c>
      <c r="F335" s="53" t="s">
        <v>6526</v>
      </c>
    </row>
    <row r="336" spans="1:6" ht="24.95" customHeight="1" x14ac:dyDescent="0.2">
      <c r="A336" s="35">
        <v>334</v>
      </c>
      <c r="B336" s="36" t="s">
        <v>286</v>
      </c>
      <c r="C336" s="3">
        <v>197575.31</v>
      </c>
      <c r="D336" s="4">
        <v>46380</v>
      </c>
      <c r="E336" s="37">
        <v>42013</v>
      </c>
      <c r="F336" s="53" t="s">
        <v>16</v>
      </c>
    </row>
    <row r="337" spans="1:6" ht="24.95" customHeight="1" x14ac:dyDescent="0.2">
      <c r="A337" s="35">
        <v>335</v>
      </c>
      <c r="B337" s="36" t="s">
        <v>287</v>
      </c>
      <c r="C337" s="3">
        <v>197565.31221037998</v>
      </c>
      <c r="D337" s="4">
        <v>51731</v>
      </c>
      <c r="E337" s="37">
        <v>41768</v>
      </c>
      <c r="F337" s="53" t="s">
        <v>272</v>
      </c>
    </row>
    <row r="338" spans="1:6" ht="24.95" customHeight="1" x14ac:dyDescent="0.2">
      <c r="A338" s="35">
        <v>336</v>
      </c>
      <c r="B338" s="36" t="s">
        <v>310</v>
      </c>
      <c r="C338" s="3">
        <f>188462.3+'2023'!E182</f>
        <v>197442.3</v>
      </c>
      <c r="D338" s="4">
        <f>30002+'2023'!F182</f>
        <v>31555</v>
      </c>
      <c r="E338" s="37">
        <v>44855</v>
      </c>
      <c r="F338" s="53" t="s">
        <v>311</v>
      </c>
    </row>
    <row r="339" spans="1:6" ht="24.95" customHeight="1" x14ac:dyDescent="0.2">
      <c r="A339" s="35">
        <v>337</v>
      </c>
      <c r="B339" s="36" t="s">
        <v>288</v>
      </c>
      <c r="C339" s="3">
        <v>197027.57182576461</v>
      </c>
      <c r="D339" s="4">
        <v>54209</v>
      </c>
      <c r="E339" s="37">
        <v>39675</v>
      </c>
      <c r="F339" s="53" t="s">
        <v>6531</v>
      </c>
    </row>
    <row r="340" spans="1:6" ht="24.95" customHeight="1" x14ac:dyDescent="0.2">
      <c r="A340" s="35">
        <v>338</v>
      </c>
      <c r="B340" s="36" t="s">
        <v>289</v>
      </c>
      <c r="C340" s="3">
        <v>196973.8762743281</v>
      </c>
      <c r="D340" s="4">
        <v>52426</v>
      </c>
      <c r="E340" s="37">
        <v>39647</v>
      </c>
      <c r="F340" s="53" t="s">
        <v>6525</v>
      </c>
    </row>
    <row r="341" spans="1:6" ht="24.95" customHeight="1" x14ac:dyDescent="0.2">
      <c r="A341" s="35">
        <v>339</v>
      </c>
      <c r="B341" s="36" t="s">
        <v>290</v>
      </c>
      <c r="C341" s="3">
        <v>196871.58000000002</v>
      </c>
      <c r="D341" s="4">
        <v>34368</v>
      </c>
      <c r="E341" s="37">
        <v>43014</v>
      </c>
      <c r="F341" s="53" t="s">
        <v>45</v>
      </c>
    </row>
    <row r="342" spans="1:6" ht="24.95" customHeight="1" x14ac:dyDescent="0.2">
      <c r="A342" s="35">
        <v>340</v>
      </c>
      <c r="B342" s="36" t="s">
        <v>291</v>
      </c>
      <c r="C342" s="3">
        <v>196641.01598702502</v>
      </c>
      <c r="D342" s="4">
        <v>61983</v>
      </c>
      <c r="E342" s="37">
        <v>40207</v>
      </c>
      <c r="F342" s="53" t="s">
        <v>6529</v>
      </c>
    </row>
    <row r="343" spans="1:6" ht="24.95" customHeight="1" x14ac:dyDescent="0.2">
      <c r="A343" s="35">
        <v>341</v>
      </c>
      <c r="B343" s="36" t="s">
        <v>4431</v>
      </c>
      <c r="C343" s="3">
        <v>196561.71802594999</v>
      </c>
      <c r="D343" s="4">
        <v>42782</v>
      </c>
      <c r="E343" s="37">
        <v>41054</v>
      </c>
      <c r="F343" s="53" t="s">
        <v>45</v>
      </c>
    </row>
    <row r="344" spans="1:6" ht="24.95" customHeight="1" x14ac:dyDescent="0.2">
      <c r="A344" s="35">
        <v>342</v>
      </c>
      <c r="B344" s="36" t="s">
        <v>6268</v>
      </c>
      <c r="C344" s="3">
        <f>'2023'!E36</f>
        <v>196168.97000000003</v>
      </c>
      <c r="D344" s="4">
        <f>'2023'!F36</f>
        <v>28657</v>
      </c>
      <c r="E344" s="37">
        <v>45121</v>
      </c>
      <c r="F344" s="53" t="s">
        <v>103</v>
      </c>
    </row>
    <row r="345" spans="1:6" ht="24.95" customHeight="1" x14ac:dyDescent="0.2">
      <c r="A345" s="35">
        <v>343</v>
      </c>
      <c r="B345" s="36" t="s">
        <v>292</v>
      </c>
      <c r="C345" s="3">
        <v>196139.07553290084</v>
      </c>
      <c r="D345" s="4">
        <v>56467</v>
      </c>
      <c r="E345" s="37">
        <v>37645</v>
      </c>
      <c r="F345" s="53" t="s">
        <v>125</v>
      </c>
    </row>
    <row r="346" spans="1:6" ht="24.95" customHeight="1" x14ac:dyDescent="0.2">
      <c r="A346" s="35">
        <v>344</v>
      </c>
      <c r="B346" s="36" t="s">
        <v>293</v>
      </c>
      <c r="C346" s="3">
        <v>196137.4</v>
      </c>
      <c r="D346" s="4">
        <v>42631</v>
      </c>
      <c r="E346" s="37">
        <v>43504</v>
      </c>
      <c r="F346" s="53" t="s">
        <v>25</v>
      </c>
    </row>
    <row r="347" spans="1:6" ht="24.95" customHeight="1" x14ac:dyDescent="0.2">
      <c r="A347" s="35">
        <v>345</v>
      </c>
      <c r="B347" s="36" t="s">
        <v>4432</v>
      </c>
      <c r="C347" s="3">
        <v>196041.22161723819</v>
      </c>
      <c r="D347" s="4">
        <v>50312</v>
      </c>
      <c r="E347" s="37">
        <v>40907</v>
      </c>
      <c r="F347" s="53" t="s">
        <v>180</v>
      </c>
    </row>
    <row r="348" spans="1:6" ht="24.95" customHeight="1" x14ac:dyDescent="0.2">
      <c r="A348" s="35">
        <v>346</v>
      </c>
      <c r="B348" s="36" t="s">
        <v>294</v>
      </c>
      <c r="C348" s="3">
        <v>195370.71000000002</v>
      </c>
      <c r="D348" s="4">
        <v>43040</v>
      </c>
      <c r="E348" s="37">
        <v>42272</v>
      </c>
      <c r="F348" s="53" t="s">
        <v>23</v>
      </c>
    </row>
    <row r="349" spans="1:6" ht="24.95" customHeight="1" x14ac:dyDescent="0.2">
      <c r="A349" s="35">
        <v>347</v>
      </c>
      <c r="B349" s="36" t="s">
        <v>295</v>
      </c>
      <c r="C349" s="3">
        <v>195300</v>
      </c>
      <c r="D349" s="4">
        <v>48453</v>
      </c>
      <c r="E349" s="37">
        <v>41873</v>
      </c>
      <c r="F349" s="53" t="s">
        <v>16</v>
      </c>
    </row>
    <row r="350" spans="1:6" ht="24.95" customHeight="1" x14ac:dyDescent="0.2">
      <c r="A350" s="35">
        <v>348</v>
      </c>
      <c r="B350" s="36" t="s">
        <v>296</v>
      </c>
      <c r="C350" s="3">
        <v>194741.09</v>
      </c>
      <c r="D350" s="4">
        <v>30379</v>
      </c>
      <c r="E350" s="37">
        <v>44722</v>
      </c>
      <c r="F350" s="53" t="s">
        <v>10</v>
      </c>
    </row>
    <row r="351" spans="1:6" ht="24.95" customHeight="1" x14ac:dyDescent="0.2">
      <c r="A351" s="35">
        <v>349</v>
      </c>
      <c r="B351" s="36" t="s">
        <v>4433</v>
      </c>
      <c r="C351" s="3">
        <v>194728.046802595</v>
      </c>
      <c r="D351" s="4">
        <v>53820</v>
      </c>
      <c r="E351" s="37">
        <v>40837</v>
      </c>
      <c r="F351" s="53" t="s">
        <v>6525</v>
      </c>
    </row>
    <row r="352" spans="1:6" ht="24.95" customHeight="1" x14ac:dyDescent="0.2">
      <c r="A352" s="35">
        <v>350</v>
      </c>
      <c r="B352" s="36" t="s">
        <v>6510</v>
      </c>
      <c r="C352" s="3">
        <f>183119.48+'2023'!E198+'2024'!E233</f>
        <v>193018.53000000003</v>
      </c>
      <c r="D352" s="4">
        <f>45461+'2023'!F198+'2024'!F233</f>
        <v>48212</v>
      </c>
      <c r="E352" s="37">
        <v>44659</v>
      </c>
      <c r="F352" s="53" t="s">
        <v>4</v>
      </c>
    </row>
    <row r="353" spans="1:6" ht="24.95" customHeight="1" x14ac:dyDescent="0.2">
      <c r="A353" s="35">
        <v>351</v>
      </c>
      <c r="B353" s="36" t="s">
        <v>297</v>
      </c>
      <c r="C353" s="3">
        <v>192563.71</v>
      </c>
      <c r="D353" s="4">
        <v>28460</v>
      </c>
      <c r="E353" s="37">
        <v>44554</v>
      </c>
      <c r="F353" s="53" t="s">
        <v>25</v>
      </c>
    </row>
    <row r="354" spans="1:6" ht="24.95" customHeight="1" x14ac:dyDescent="0.2">
      <c r="A354" s="35">
        <v>352</v>
      </c>
      <c r="B354" s="36" t="s">
        <v>298</v>
      </c>
      <c r="C354" s="3">
        <v>192533.19045412418</v>
      </c>
      <c r="D354" s="4">
        <v>66426</v>
      </c>
      <c r="E354" s="37">
        <v>38688</v>
      </c>
      <c r="F354" s="53" t="s">
        <v>125</v>
      </c>
    </row>
    <row r="355" spans="1:6" ht="24.95" customHeight="1" x14ac:dyDescent="0.2">
      <c r="A355" s="35">
        <v>353</v>
      </c>
      <c r="B355" s="36" t="s">
        <v>312</v>
      </c>
      <c r="C355" s="3">
        <f>191096+'2023'!E296</f>
        <v>192283</v>
      </c>
      <c r="D355" s="4">
        <f>59324+'2023'!F296</f>
        <v>59574</v>
      </c>
      <c r="E355" s="37">
        <v>41544</v>
      </c>
      <c r="F355" s="53" t="s">
        <v>313</v>
      </c>
    </row>
    <row r="356" spans="1:6" ht="24.95" customHeight="1" x14ac:dyDescent="0.2">
      <c r="A356" s="35">
        <v>354</v>
      </c>
      <c r="B356" s="36" t="s">
        <v>299</v>
      </c>
      <c r="C356" s="3">
        <v>192227.19</v>
      </c>
      <c r="D356" s="4">
        <v>49224</v>
      </c>
      <c r="E356" s="37">
        <v>42034</v>
      </c>
      <c r="F356" s="53" t="s">
        <v>272</v>
      </c>
    </row>
    <row r="357" spans="1:6" ht="24.95" customHeight="1" x14ac:dyDescent="0.2">
      <c r="A357" s="35">
        <v>355</v>
      </c>
      <c r="B357" s="36" t="s">
        <v>300</v>
      </c>
      <c r="C357" s="3">
        <v>191799.38999999998</v>
      </c>
      <c r="D357" s="4">
        <v>30738</v>
      </c>
      <c r="E357" s="37">
        <v>43532</v>
      </c>
      <c r="F357" s="53" t="s">
        <v>16</v>
      </c>
    </row>
    <row r="358" spans="1:6" ht="24.95" customHeight="1" x14ac:dyDescent="0.2">
      <c r="A358" s="35">
        <v>356</v>
      </c>
      <c r="B358" s="36" t="s">
        <v>301</v>
      </c>
      <c r="C358" s="3">
        <v>191721</v>
      </c>
      <c r="D358" s="4">
        <v>42288</v>
      </c>
      <c r="E358" s="37">
        <v>43070</v>
      </c>
      <c r="F358" s="53" t="s">
        <v>4</v>
      </c>
    </row>
    <row r="359" spans="1:6" ht="24.95" customHeight="1" x14ac:dyDescent="0.2">
      <c r="A359" s="35">
        <v>357</v>
      </c>
      <c r="B359" s="36" t="s">
        <v>7158</v>
      </c>
      <c r="C359" s="3">
        <f>'2024'!E28</f>
        <v>191709.73</v>
      </c>
      <c r="D359" s="4">
        <f>'2024'!F28</f>
        <v>30474</v>
      </c>
      <c r="E359" s="37" t="s">
        <v>6579</v>
      </c>
      <c r="F359" s="53" t="s">
        <v>16</v>
      </c>
    </row>
    <row r="360" spans="1:6" ht="24.95" customHeight="1" x14ac:dyDescent="0.2">
      <c r="A360" s="35">
        <v>358</v>
      </c>
      <c r="B360" s="36" t="s">
        <v>302</v>
      </c>
      <c r="C360" s="3">
        <v>190621.3797497683</v>
      </c>
      <c r="D360" s="4">
        <v>57349</v>
      </c>
      <c r="E360" s="37">
        <v>39500</v>
      </c>
      <c r="F360" s="53" t="s">
        <v>227</v>
      </c>
    </row>
    <row r="361" spans="1:6" ht="24.95" customHeight="1" x14ac:dyDescent="0.2">
      <c r="A361" s="35">
        <v>359</v>
      </c>
      <c r="B361" s="36" t="s">
        <v>303</v>
      </c>
      <c r="C361" s="3">
        <v>190329.35588507878</v>
      </c>
      <c r="D361" s="4">
        <v>70208</v>
      </c>
      <c r="E361" s="37">
        <v>38947</v>
      </c>
      <c r="F361" s="53" t="s">
        <v>95</v>
      </c>
    </row>
    <row r="362" spans="1:6" ht="24.95" customHeight="1" x14ac:dyDescent="0.2">
      <c r="A362" s="35">
        <v>360</v>
      </c>
      <c r="B362" s="36" t="s">
        <v>304</v>
      </c>
      <c r="C362" s="3">
        <v>190004.34999999998</v>
      </c>
      <c r="D362" s="4">
        <v>42806</v>
      </c>
      <c r="E362" s="37">
        <v>42384</v>
      </c>
      <c r="F362" s="53" t="s">
        <v>16</v>
      </c>
    </row>
    <row r="363" spans="1:6" ht="24.95" customHeight="1" x14ac:dyDescent="0.2">
      <c r="A363" s="35">
        <v>361</v>
      </c>
      <c r="B363" s="36" t="s">
        <v>7159</v>
      </c>
      <c r="C363" s="3">
        <f>'2024'!E29</f>
        <v>189998.16</v>
      </c>
      <c r="D363" s="4">
        <f>'2024'!F29</f>
        <v>27089</v>
      </c>
      <c r="E363" s="37">
        <v>45380</v>
      </c>
      <c r="F363" s="53" t="s">
        <v>25</v>
      </c>
    </row>
    <row r="364" spans="1:6" ht="24.95" customHeight="1" x14ac:dyDescent="0.2">
      <c r="A364" s="35">
        <v>362</v>
      </c>
      <c r="B364" s="36" t="s">
        <v>305</v>
      </c>
      <c r="C364" s="3">
        <v>189993.33873957369</v>
      </c>
      <c r="D364" s="4">
        <v>75648</v>
      </c>
      <c r="E364" s="37">
        <v>36420</v>
      </c>
      <c r="F364" s="53" t="s">
        <v>6530</v>
      </c>
    </row>
    <row r="365" spans="1:6" ht="24.95" customHeight="1" x14ac:dyDescent="0.2">
      <c r="A365" s="35">
        <v>363</v>
      </c>
      <c r="B365" s="36" t="s">
        <v>306</v>
      </c>
      <c r="C365" s="3">
        <v>189286.05999999997</v>
      </c>
      <c r="D365" s="4">
        <v>32487</v>
      </c>
      <c r="E365" s="37">
        <v>43147</v>
      </c>
      <c r="F365" s="53" t="s">
        <v>16</v>
      </c>
    </row>
    <row r="366" spans="1:6" ht="24.95" customHeight="1" x14ac:dyDescent="0.2">
      <c r="A366" s="35">
        <v>364</v>
      </c>
      <c r="B366" s="36" t="s">
        <v>307</v>
      </c>
      <c r="C366" s="3">
        <v>189029.38</v>
      </c>
      <c r="D366" s="4">
        <v>27960</v>
      </c>
      <c r="E366" s="37">
        <v>44659</v>
      </c>
      <c r="F366" s="53" t="s">
        <v>103</v>
      </c>
    </row>
    <row r="367" spans="1:6" ht="24.95" customHeight="1" x14ac:dyDescent="0.2">
      <c r="A367" s="35">
        <v>365</v>
      </c>
      <c r="B367" s="36" t="s">
        <v>308</v>
      </c>
      <c r="C367" s="3">
        <v>189015.58155699723</v>
      </c>
      <c r="D367" s="4">
        <v>66875</v>
      </c>
      <c r="E367" s="37">
        <v>37141</v>
      </c>
      <c r="F367" s="53" t="s">
        <v>184</v>
      </c>
    </row>
    <row r="368" spans="1:6" ht="24.95" customHeight="1" x14ac:dyDescent="0.2">
      <c r="A368" s="35">
        <v>366</v>
      </c>
      <c r="B368" s="36" t="s">
        <v>309</v>
      </c>
      <c r="C368" s="3">
        <v>188864.69999999998</v>
      </c>
      <c r="D368" s="4">
        <v>31654</v>
      </c>
      <c r="E368" s="37">
        <v>43847</v>
      </c>
      <c r="F368" s="53" t="s">
        <v>45</v>
      </c>
    </row>
    <row r="369" spans="1:6" ht="24.95" customHeight="1" x14ac:dyDescent="0.2">
      <c r="A369" s="35">
        <v>367</v>
      </c>
      <c r="B369" s="36" t="s">
        <v>314</v>
      </c>
      <c r="C369" s="3">
        <v>188233.95505097311</v>
      </c>
      <c r="D369" s="4">
        <v>54750</v>
      </c>
      <c r="E369" s="37">
        <v>40501</v>
      </c>
      <c r="F369" s="53" t="s">
        <v>125</v>
      </c>
    </row>
    <row r="370" spans="1:6" ht="24.95" customHeight="1" x14ac:dyDescent="0.2">
      <c r="A370" s="35">
        <v>368</v>
      </c>
      <c r="B370" s="36" t="s">
        <v>323</v>
      </c>
      <c r="C370" s="3">
        <f>184243.05+'2023'!E232+'2024'!E382</f>
        <v>187621.44</v>
      </c>
      <c r="D370" s="4">
        <f>36237+'2023'!F232+'2024'!F382</f>
        <v>37599</v>
      </c>
      <c r="E370" s="37">
        <v>44869</v>
      </c>
      <c r="F370" s="53" t="s">
        <v>45</v>
      </c>
    </row>
    <row r="371" spans="1:6" ht="24.95" customHeight="1" x14ac:dyDescent="0.2">
      <c r="A371" s="35">
        <v>369</v>
      </c>
      <c r="B371" s="36" t="s">
        <v>315</v>
      </c>
      <c r="C371" s="3">
        <v>187069.31</v>
      </c>
      <c r="D371" s="4">
        <v>35985</v>
      </c>
      <c r="E371" s="37">
        <v>42685</v>
      </c>
      <c r="F371" s="53" t="s">
        <v>45</v>
      </c>
    </row>
    <row r="372" spans="1:6" ht="24.95" customHeight="1" x14ac:dyDescent="0.2">
      <c r="A372" s="35">
        <v>370</v>
      </c>
      <c r="B372" s="36" t="s">
        <v>322</v>
      </c>
      <c r="C372" s="3">
        <f>184361.71+'2023'!E256+'2024'!E393</f>
        <v>186587.31</v>
      </c>
      <c r="D372" s="4">
        <f>36636+'2023'!F256+'2024'!F393</f>
        <v>37184</v>
      </c>
      <c r="E372" s="37">
        <v>44568</v>
      </c>
      <c r="F372" s="53" t="s">
        <v>103</v>
      </c>
    </row>
    <row r="373" spans="1:6" ht="24.95" customHeight="1" x14ac:dyDescent="0.2">
      <c r="A373" s="35">
        <v>371</v>
      </c>
      <c r="B373" s="36" t="s">
        <v>316</v>
      </c>
      <c r="C373" s="3">
        <v>186372.10379981465</v>
      </c>
      <c r="D373" s="4">
        <v>70917</v>
      </c>
      <c r="E373" s="37">
        <v>38618</v>
      </c>
      <c r="F373" s="53" t="s">
        <v>317</v>
      </c>
    </row>
    <row r="374" spans="1:6" ht="24.95" customHeight="1" x14ac:dyDescent="0.2">
      <c r="A374" s="35">
        <v>372</v>
      </c>
      <c r="B374" s="36" t="s">
        <v>318</v>
      </c>
      <c r="C374" s="3">
        <v>186174.19999999998</v>
      </c>
      <c r="D374" s="4">
        <v>33032</v>
      </c>
      <c r="E374" s="37">
        <v>42454</v>
      </c>
      <c r="F374" s="53" t="s">
        <v>25</v>
      </c>
    </row>
    <row r="375" spans="1:6" ht="24.95" customHeight="1" x14ac:dyDescent="0.2">
      <c r="A375" s="35">
        <v>373</v>
      </c>
      <c r="B375" s="36" t="s">
        <v>319</v>
      </c>
      <c r="C375" s="3">
        <v>185499.4497219648</v>
      </c>
      <c r="D375" s="4">
        <v>50290</v>
      </c>
      <c r="E375" s="37">
        <v>39605</v>
      </c>
      <c r="F375" s="53" t="s">
        <v>125</v>
      </c>
    </row>
    <row r="376" spans="1:6" ht="24.95" customHeight="1" x14ac:dyDescent="0.2">
      <c r="A376" s="35">
        <v>374</v>
      </c>
      <c r="B376" s="36" t="s">
        <v>320</v>
      </c>
      <c r="C376" s="3">
        <v>185465.76691380909</v>
      </c>
      <c r="D376" s="4">
        <v>35052</v>
      </c>
      <c r="E376" s="37">
        <v>41635</v>
      </c>
      <c r="F376" s="53" t="s">
        <v>1566</v>
      </c>
    </row>
    <row r="377" spans="1:6" ht="24.95" customHeight="1" x14ac:dyDescent="0.2">
      <c r="A377" s="35">
        <v>375</v>
      </c>
      <c r="B377" s="36" t="s">
        <v>321</v>
      </c>
      <c r="C377" s="3">
        <v>184446.96478220576</v>
      </c>
      <c r="D377" s="4">
        <v>46915</v>
      </c>
      <c r="E377" s="37">
        <v>40522</v>
      </c>
      <c r="F377" s="53" t="s">
        <v>6531</v>
      </c>
    </row>
    <row r="378" spans="1:6" ht="24.95" customHeight="1" x14ac:dyDescent="0.2">
      <c r="A378" s="35">
        <v>376</v>
      </c>
      <c r="B378" s="36" t="s">
        <v>324</v>
      </c>
      <c r="C378" s="3">
        <v>184202.96570898982</v>
      </c>
      <c r="D378" s="4">
        <v>64657</v>
      </c>
      <c r="E378" s="37">
        <v>37246</v>
      </c>
      <c r="F378" s="53" t="s">
        <v>125</v>
      </c>
    </row>
    <row r="379" spans="1:6" ht="24.95" customHeight="1" x14ac:dyDescent="0.2">
      <c r="A379" s="35">
        <v>377</v>
      </c>
      <c r="B379" s="36" t="s">
        <v>325</v>
      </c>
      <c r="C379" s="3">
        <v>184197.46</v>
      </c>
      <c r="D379" s="4">
        <v>37101</v>
      </c>
      <c r="E379" s="37">
        <v>42531</v>
      </c>
      <c r="F379" s="53" t="s">
        <v>25</v>
      </c>
    </row>
    <row r="380" spans="1:6" ht="24.95" customHeight="1" x14ac:dyDescent="0.2">
      <c r="A380" s="35">
        <v>378</v>
      </c>
      <c r="B380" s="36" t="s">
        <v>326</v>
      </c>
      <c r="C380" s="3">
        <v>183685</v>
      </c>
      <c r="D380" s="4">
        <v>37229</v>
      </c>
      <c r="E380" s="37">
        <v>42139</v>
      </c>
      <c r="F380" s="53" t="s">
        <v>89</v>
      </c>
    </row>
    <row r="381" spans="1:6" ht="24.95" customHeight="1" x14ac:dyDescent="0.2">
      <c r="A381" s="35">
        <v>379</v>
      </c>
      <c r="B381" s="36" t="s">
        <v>4434</v>
      </c>
      <c r="C381" s="3">
        <v>183061.57321594071</v>
      </c>
      <c r="D381" s="4">
        <v>60198</v>
      </c>
      <c r="E381" s="37">
        <v>40571</v>
      </c>
      <c r="F381" s="53" t="s">
        <v>6529</v>
      </c>
    </row>
    <row r="382" spans="1:6" ht="24.95" customHeight="1" x14ac:dyDescent="0.2">
      <c r="A382" s="35">
        <v>380</v>
      </c>
      <c r="B382" s="36" t="s">
        <v>327</v>
      </c>
      <c r="C382" s="3">
        <v>182538.374652456</v>
      </c>
      <c r="D382" s="4">
        <v>50271</v>
      </c>
      <c r="E382" s="37">
        <v>40529</v>
      </c>
      <c r="F382" s="53" t="s">
        <v>6526</v>
      </c>
    </row>
    <row r="383" spans="1:6" ht="24.95" customHeight="1" x14ac:dyDescent="0.2">
      <c r="A383" s="35">
        <v>381</v>
      </c>
      <c r="B383" s="36" t="s">
        <v>4435</v>
      </c>
      <c r="C383" s="3">
        <v>181978.53626042634</v>
      </c>
      <c r="D383" s="4">
        <v>50396</v>
      </c>
      <c r="E383" s="37">
        <v>41285</v>
      </c>
      <c r="F383" s="53" t="s">
        <v>6529</v>
      </c>
    </row>
    <row r="384" spans="1:6" ht="24.95" customHeight="1" x14ac:dyDescent="0.2">
      <c r="A384" s="35">
        <v>382</v>
      </c>
      <c r="B384" s="36" t="s">
        <v>328</v>
      </c>
      <c r="C384" s="3">
        <v>181750.65</v>
      </c>
      <c r="D384" s="4">
        <v>29680</v>
      </c>
      <c r="E384" s="37">
        <v>43511</v>
      </c>
      <c r="F384" s="53" t="s">
        <v>41</v>
      </c>
    </row>
    <row r="385" spans="1:6" ht="24.95" customHeight="1" x14ac:dyDescent="0.2">
      <c r="A385" s="35">
        <v>383</v>
      </c>
      <c r="B385" s="36" t="s">
        <v>329</v>
      </c>
      <c r="C385" s="3">
        <v>181674.03266913811</v>
      </c>
      <c r="D385" s="4">
        <v>53507</v>
      </c>
      <c r="E385" s="37">
        <v>38331</v>
      </c>
      <c r="F385" s="53" t="s">
        <v>330</v>
      </c>
    </row>
    <row r="386" spans="1:6" ht="24.95" customHeight="1" x14ac:dyDescent="0.2">
      <c r="A386" s="35">
        <v>384</v>
      </c>
      <c r="B386" s="36" t="s">
        <v>331</v>
      </c>
      <c r="C386" s="3">
        <v>181409.13999999996</v>
      </c>
      <c r="D386" s="4">
        <v>28724</v>
      </c>
      <c r="E386" s="37">
        <v>44407</v>
      </c>
      <c r="F386" s="53" t="s">
        <v>13</v>
      </c>
    </row>
    <row r="387" spans="1:6" ht="24.95" customHeight="1" x14ac:dyDescent="0.2">
      <c r="A387" s="35">
        <v>385</v>
      </c>
      <c r="B387" s="36" t="s">
        <v>346</v>
      </c>
      <c r="C387" s="3">
        <f>176631.85+'2023'!E261+'2024'!E260</f>
        <v>181331.74000000002</v>
      </c>
      <c r="D387" s="4">
        <f>30082+'2023'!F261+'2024'!F260</f>
        <v>31300</v>
      </c>
      <c r="E387" s="37">
        <v>44834</v>
      </c>
      <c r="F387" s="53" t="s">
        <v>220</v>
      </c>
    </row>
    <row r="388" spans="1:6" ht="24.95" customHeight="1" x14ac:dyDescent="0.2">
      <c r="A388" s="35">
        <v>386</v>
      </c>
      <c r="B388" s="36" t="s">
        <v>332</v>
      </c>
      <c r="C388" s="3">
        <v>181160.53</v>
      </c>
      <c r="D388" s="4">
        <v>32235</v>
      </c>
      <c r="E388" s="37">
        <v>43105</v>
      </c>
      <c r="F388" s="53" t="s">
        <v>45</v>
      </c>
    </row>
    <row r="389" spans="1:6" ht="24.95" customHeight="1" x14ac:dyDescent="0.2">
      <c r="A389" s="35">
        <v>387</v>
      </c>
      <c r="B389" s="36" t="s">
        <v>333</v>
      </c>
      <c r="C389" s="3">
        <v>180647</v>
      </c>
      <c r="D389" s="4">
        <v>33689</v>
      </c>
      <c r="E389" s="37">
        <v>43049</v>
      </c>
      <c r="F389" s="53" t="s">
        <v>41</v>
      </c>
    </row>
    <row r="390" spans="1:6" ht="24.95" customHeight="1" x14ac:dyDescent="0.2">
      <c r="A390" s="35">
        <v>388</v>
      </c>
      <c r="B390" s="36" t="s">
        <v>334</v>
      </c>
      <c r="C390" s="3">
        <v>180540.41</v>
      </c>
      <c r="D390" s="4">
        <v>31707</v>
      </c>
      <c r="E390" s="37">
        <v>43630</v>
      </c>
      <c r="F390" s="53" t="s">
        <v>253</v>
      </c>
    </row>
    <row r="391" spans="1:6" ht="24.95" customHeight="1" x14ac:dyDescent="0.2">
      <c r="A391" s="35">
        <v>389</v>
      </c>
      <c r="B391" s="36" t="s">
        <v>335</v>
      </c>
      <c r="C391" s="3">
        <v>180298.1638090825</v>
      </c>
      <c r="D391" s="4">
        <v>51727</v>
      </c>
      <c r="E391" s="37">
        <v>39402</v>
      </c>
      <c r="F391" s="53" t="s">
        <v>6526</v>
      </c>
    </row>
    <row r="392" spans="1:6" ht="24.95" customHeight="1" x14ac:dyDescent="0.2">
      <c r="A392" s="35">
        <v>390</v>
      </c>
      <c r="B392" s="36" t="s">
        <v>336</v>
      </c>
      <c r="C392" s="3">
        <v>180176.66821130677</v>
      </c>
      <c r="D392" s="4">
        <v>52845</v>
      </c>
      <c r="E392" s="37">
        <v>39171</v>
      </c>
      <c r="F392" s="53" t="s">
        <v>125</v>
      </c>
    </row>
    <row r="393" spans="1:6" ht="24.95" customHeight="1" x14ac:dyDescent="0.2">
      <c r="A393" s="35">
        <v>391</v>
      </c>
      <c r="B393" s="36" t="s">
        <v>337</v>
      </c>
      <c r="C393" s="3">
        <v>179438.57159406858</v>
      </c>
      <c r="D393" s="4">
        <v>48211</v>
      </c>
      <c r="E393" s="37">
        <v>39584</v>
      </c>
      <c r="F393" s="53" t="s">
        <v>6531</v>
      </c>
    </row>
    <row r="394" spans="1:6" ht="24.95" customHeight="1" x14ac:dyDescent="0.2">
      <c r="A394" s="35">
        <v>392</v>
      </c>
      <c r="B394" s="36" t="s">
        <v>338</v>
      </c>
      <c r="C394" s="3">
        <v>179325.02999999997</v>
      </c>
      <c r="D394" s="4">
        <v>31437</v>
      </c>
      <c r="E394" s="37">
        <v>43301</v>
      </c>
      <c r="F394" s="53" t="s">
        <v>253</v>
      </c>
    </row>
    <row r="395" spans="1:6" ht="24.95" customHeight="1" x14ac:dyDescent="0.2">
      <c r="A395" s="35">
        <v>393</v>
      </c>
      <c r="B395" s="36" t="s">
        <v>339</v>
      </c>
      <c r="C395" s="3">
        <v>178844.70574606117</v>
      </c>
      <c r="D395" s="4">
        <v>70548</v>
      </c>
      <c r="E395" s="37">
        <v>36385</v>
      </c>
      <c r="F395" s="53" t="s">
        <v>184</v>
      </c>
    </row>
    <row r="396" spans="1:6" ht="24.95" customHeight="1" x14ac:dyDescent="0.2">
      <c r="A396" s="35">
        <v>394</v>
      </c>
      <c r="B396" s="36" t="s">
        <v>340</v>
      </c>
      <c r="C396" s="3">
        <v>178730.59545875812</v>
      </c>
      <c r="D396" s="4">
        <v>54256</v>
      </c>
      <c r="E396" s="37">
        <v>38135</v>
      </c>
      <c r="F396" s="53" t="s">
        <v>6531</v>
      </c>
    </row>
    <row r="397" spans="1:6" ht="24.95" customHeight="1" x14ac:dyDescent="0.2">
      <c r="A397" s="35">
        <v>395</v>
      </c>
      <c r="B397" s="36" t="s">
        <v>341</v>
      </c>
      <c r="C397" s="3">
        <v>178306.59175162189</v>
      </c>
      <c r="D397" s="4">
        <v>57380</v>
      </c>
      <c r="E397" s="37">
        <v>37869</v>
      </c>
      <c r="F397" s="53" t="s">
        <v>342</v>
      </c>
    </row>
    <row r="398" spans="1:6" ht="24.95" customHeight="1" x14ac:dyDescent="0.2">
      <c r="A398" s="35">
        <v>396</v>
      </c>
      <c r="B398" s="36" t="s">
        <v>343</v>
      </c>
      <c r="C398" s="3">
        <v>177760.94763670064</v>
      </c>
      <c r="D398" s="4">
        <v>49360</v>
      </c>
      <c r="E398" s="37">
        <v>39626</v>
      </c>
      <c r="F398" s="53" t="s">
        <v>6525</v>
      </c>
    </row>
    <row r="399" spans="1:6" ht="24.95" customHeight="1" x14ac:dyDescent="0.2">
      <c r="A399" s="35">
        <v>397</v>
      </c>
      <c r="B399" s="36" t="s">
        <v>344</v>
      </c>
      <c r="C399" s="3">
        <v>177754.66</v>
      </c>
      <c r="D399" s="4">
        <v>30814</v>
      </c>
      <c r="E399" s="37">
        <v>43763</v>
      </c>
      <c r="F399" s="53" t="s">
        <v>16</v>
      </c>
    </row>
    <row r="400" spans="1:6" ht="24.95" customHeight="1" x14ac:dyDescent="0.2">
      <c r="A400" s="35">
        <v>398</v>
      </c>
      <c r="B400" s="36" t="s">
        <v>6269</v>
      </c>
      <c r="C400" s="3">
        <f>'2023'!E37</f>
        <v>177418.62</v>
      </c>
      <c r="D400" s="4">
        <f>'2023'!F37</f>
        <v>28583</v>
      </c>
      <c r="E400" s="37">
        <v>45142</v>
      </c>
      <c r="F400" s="53" t="s">
        <v>25</v>
      </c>
    </row>
    <row r="401" spans="1:6" ht="24.95" customHeight="1" x14ac:dyDescent="0.2">
      <c r="A401" s="35">
        <v>399</v>
      </c>
      <c r="B401" s="36" t="s">
        <v>345</v>
      </c>
      <c r="C401" s="3">
        <v>177262.4</v>
      </c>
      <c r="D401" s="4">
        <v>26406</v>
      </c>
      <c r="E401" s="37">
        <v>44778</v>
      </c>
      <c r="F401" s="53" t="s">
        <v>45</v>
      </c>
    </row>
    <row r="402" spans="1:6" ht="24.95" customHeight="1" x14ac:dyDescent="0.2">
      <c r="A402" s="35">
        <v>400</v>
      </c>
      <c r="B402" s="36" t="s">
        <v>347</v>
      </c>
      <c r="C402" s="3">
        <v>176537.30305838739</v>
      </c>
      <c r="D402" s="4">
        <v>62556</v>
      </c>
      <c r="E402" s="37">
        <v>37183</v>
      </c>
      <c r="F402" s="53" t="s">
        <v>6530</v>
      </c>
    </row>
    <row r="403" spans="1:6" ht="24.95" customHeight="1" x14ac:dyDescent="0.2">
      <c r="A403" s="35">
        <v>401</v>
      </c>
      <c r="B403" s="36" t="s">
        <v>348</v>
      </c>
      <c r="C403" s="3">
        <v>176194</v>
      </c>
      <c r="D403" s="4">
        <v>30228</v>
      </c>
      <c r="E403" s="37">
        <v>43042</v>
      </c>
      <c r="F403" s="53" t="s">
        <v>16</v>
      </c>
    </row>
    <row r="404" spans="1:6" ht="24.95" customHeight="1" x14ac:dyDescent="0.2">
      <c r="A404" s="35">
        <v>402</v>
      </c>
      <c r="B404" s="36" t="s">
        <v>349</v>
      </c>
      <c r="C404" s="3">
        <v>176083.29</v>
      </c>
      <c r="D404" s="4">
        <v>33903</v>
      </c>
      <c r="E404" s="37">
        <v>42125</v>
      </c>
      <c r="F404" s="53" t="s">
        <v>16</v>
      </c>
    </row>
    <row r="405" spans="1:6" ht="24.95" customHeight="1" x14ac:dyDescent="0.2">
      <c r="A405" s="35">
        <v>403</v>
      </c>
      <c r="B405" s="36" t="s">
        <v>4436</v>
      </c>
      <c r="C405" s="3">
        <v>175781.04726598706</v>
      </c>
      <c r="D405" s="4">
        <v>48979</v>
      </c>
      <c r="E405" s="37">
        <v>40872</v>
      </c>
      <c r="F405" s="53" t="s">
        <v>180</v>
      </c>
    </row>
    <row r="406" spans="1:6" ht="24.95" customHeight="1" x14ac:dyDescent="0.2">
      <c r="A406" s="35">
        <v>404</v>
      </c>
      <c r="B406" s="36" t="s">
        <v>350</v>
      </c>
      <c r="C406" s="3">
        <v>175226.45389249307</v>
      </c>
      <c r="D406" s="4">
        <v>42145</v>
      </c>
      <c r="E406" s="37">
        <v>41572</v>
      </c>
      <c r="F406" s="53" t="s">
        <v>6528</v>
      </c>
    </row>
    <row r="407" spans="1:6" ht="24.95" customHeight="1" x14ac:dyDescent="0.2">
      <c r="A407" s="35">
        <v>405</v>
      </c>
      <c r="B407" s="36" t="s">
        <v>743</v>
      </c>
      <c r="C407" s="3">
        <f>90730.6+'2023'!E61</f>
        <v>175116.68</v>
      </c>
      <c r="D407" s="4">
        <f>14247+'2023'!F61</f>
        <v>27614</v>
      </c>
      <c r="E407" s="37">
        <v>44916</v>
      </c>
      <c r="F407" s="53" t="s">
        <v>45</v>
      </c>
    </row>
    <row r="408" spans="1:6" ht="24.95" customHeight="1" x14ac:dyDescent="0.2">
      <c r="A408" s="35">
        <v>406</v>
      </c>
      <c r="B408" s="36" t="s">
        <v>351</v>
      </c>
      <c r="C408" s="3">
        <v>175116.13762743282</v>
      </c>
      <c r="D408" s="4">
        <v>65165</v>
      </c>
      <c r="E408" s="37">
        <v>37078</v>
      </c>
      <c r="F408" s="53" t="s">
        <v>184</v>
      </c>
    </row>
    <row r="409" spans="1:6" ht="24.95" customHeight="1" x14ac:dyDescent="0.2">
      <c r="A409" s="35">
        <v>407</v>
      </c>
      <c r="B409" s="36" t="s">
        <v>352</v>
      </c>
      <c r="C409" s="3">
        <v>175059.47</v>
      </c>
      <c r="D409" s="4">
        <v>36367</v>
      </c>
      <c r="E409" s="37">
        <v>42181</v>
      </c>
      <c r="F409" s="53" t="s">
        <v>1566</v>
      </c>
    </row>
    <row r="410" spans="1:6" ht="24.95" customHeight="1" x14ac:dyDescent="0.2">
      <c r="A410" s="35">
        <v>408</v>
      </c>
      <c r="B410" s="36" t="s">
        <v>353</v>
      </c>
      <c r="C410" s="3">
        <v>174983.15999999997</v>
      </c>
      <c r="D410" s="4">
        <v>29658</v>
      </c>
      <c r="E410" s="37">
        <v>43189</v>
      </c>
      <c r="F410" s="53" t="s">
        <v>25</v>
      </c>
    </row>
    <row r="411" spans="1:6" ht="24.95" customHeight="1" x14ac:dyDescent="0.2">
      <c r="A411" s="35">
        <v>409</v>
      </c>
      <c r="B411" s="36" t="s">
        <v>7160</v>
      </c>
      <c r="C411" s="3">
        <f>'2024'!E30</f>
        <v>174726.98</v>
      </c>
      <c r="D411" s="4">
        <f>'2024'!F30</f>
        <v>24708</v>
      </c>
      <c r="E411" s="37">
        <v>45471</v>
      </c>
      <c r="F411" s="53" t="s">
        <v>103</v>
      </c>
    </row>
    <row r="412" spans="1:6" ht="24.95" customHeight="1" x14ac:dyDescent="0.2">
      <c r="A412" s="35">
        <v>410</v>
      </c>
      <c r="B412" s="36" t="s">
        <v>354</v>
      </c>
      <c r="C412" s="3">
        <v>174137.22196478222</v>
      </c>
      <c r="D412" s="4">
        <v>61294</v>
      </c>
      <c r="E412" s="37">
        <v>37169</v>
      </c>
      <c r="F412" s="53" t="s">
        <v>184</v>
      </c>
    </row>
    <row r="413" spans="1:6" ht="24.95" customHeight="1" x14ac:dyDescent="0.2">
      <c r="A413" s="35">
        <v>411</v>
      </c>
      <c r="B413" s="36" t="s">
        <v>355</v>
      </c>
      <c r="C413" s="3">
        <v>174136.70064874884</v>
      </c>
      <c r="D413" s="4">
        <v>42108</v>
      </c>
      <c r="E413" s="37">
        <v>40137</v>
      </c>
      <c r="F413" s="53" t="s">
        <v>6529</v>
      </c>
    </row>
    <row r="414" spans="1:6" ht="24.95" customHeight="1" x14ac:dyDescent="0.2">
      <c r="A414" s="35">
        <v>412</v>
      </c>
      <c r="B414" s="36" t="s">
        <v>356</v>
      </c>
      <c r="C414" s="3">
        <v>174055.49119555147</v>
      </c>
      <c r="D414" s="4">
        <v>82970</v>
      </c>
      <c r="E414" s="37">
        <v>36567</v>
      </c>
      <c r="F414" s="53" t="s">
        <v>227</v>
      </c>
    </row>
    <row r="415" spans="1:6" ht="24.95" customHeight="1" x14ac:dyDescent="0.2">
      <c r="A415" s="35">
        <v>413</v>
      </c>
      <c r="B415" s="36" t="s">
        <v>357</v>
      </c>
      <c r="C415" s="3">
        <v>173603.43</v>
      </c>
      <c r="D415" s="4">
        <v>31227</v>
      </c>
      <c r="E415" s="37">
        <v>42727</v>
      </c>
      <c r="F415" s="53" t="s">
        <v>41</v>
      </c>
    </row>
    <row r="416" spans="1:6" ht="24.95" customHeight="1" x14ac:dyDescent="0.2">
      <c r="A416" s="35">
        <v>414</v>
      </c>
      <c r="B416" s="36" t="s">
        <v>4437</v>
      </c>
      <c r="C416" s="3">
        <v>173085.61167747914</v>
      </c>
      <c r="D416" s="4">
        <v>39573</v>
      </c>
      <c r="E416" s="37">
        <v>41117</v>
      </c>
      <c r="F416" s="53" t="s">
        <v>4</v>
      </c>
    </row>
    <row r="417" spans="1:6" ht="24.95" customHeight="1" x14ac:dyDescent="0.2">
      <c r="A417" s="35">
        <v>415</v>
      </c>
      <c r="B417" s="36" t="s">
        <v>358</v>
      </c>
      <c r="C417" s="3">
        <v>173075.68000000002</v>
      </c>
      <c r="D417" s="4">
        <v>37301</v>
      </c>
      <c r="E417" s="37">
        <v>44428</v>
      </c>
      <c r="F417" s="53" t="s">
        <v>103</v>
      </c>
    </row>
    <row r="418" spans="1:6" ht="24.95" customHeight="1" x14ac:dyDescent="0.2">
      <c r="A418" s="35">
        <v>416</v>
      </c>
      <c r="B418" s="36" t="s">
        <v>359</v>
      </c>
      <c r="C418" s="3">
        <v>172848.23</v>
      </c>
      <c r="D418" s="4">
        <v>29426</v>
      </c>
      <c r="E418" s="37">
        <v>43728</v>
      </c>
      <c r="F418" s="53" t="s">
        <v>4</v>
      </c>
    </row>
    <row r="419" spans="1:6" ht="24.95" customHeight="1" x14ac:dyDescent="0.2">
      <c r="A419" s="35">
        <v>417</v>
      </c>
      <c r="B419" s="36" t="s">
        <v>360</v>
      </c>
      <c r="C419" s="3">
        <v>172653.78822984247</v>
      </c>
      <c r="D419" s="4">
        <v>50071</v>
      </c>
      <c r="E419" s="37">
        <v>39458</v>
      </c>
      <c r="F419" s="53" t="s">
        <v>361</v>
      </c>
    </row>
    <row r="420" spans="1:6" ht="24.95" customHeight="1" x14ac:dyDescent="0.2">
      <c r="A420" s="35">
        <v>418</v>
      </c>
      <c r="B420" s="36" t="s">
        <v>1810</v>
      </c>
      <c r="C420" s="3">
        <f>30593.06+'2023'!E41+'2024'!E310</f>
        <v>172423.08</v>
      </c>
      <c r="D420" s="4">
        <f>6051+'2023'!F41+'2024'!F310</f>
        <v>36171</v>
      </c>
      <c r="E420" s="37" t="s">
        <v>4947</v>
      </c>
      <c r="F420" s="53" t="s">
        <v>1051</v>
      </c>
    </row>
    <row r="421" spans="1:6" ht="24.95" customHeight="1" x14ac:dyDescent="0.2">
      <c r="A421" s="35">
        <v>419</v>
      </c>
      <c r="B421" s="36" t="s">
        <v>362</v>
      </c>
      <c r="C421" s="3">
        <v>172170.22</v>
      </c>
      <c r="D421" s="4">
        <v>32417</v>
      </c>
      <c r="E421" s="37">
        <v>43266</v>
      </c>
      <c r="F421" s="53" t="s">
        <v>25</v>
      </c>
    </row>
    <row r="422" spans="1:6" ht="24.95" customHeight="1" x14ac:dyDescent="0.2">
      <c r="A422" s="35">
        <v>420</v>
      </c>
      <c r="B422" s="36" t="s">
        <v>363</v>
      </c>
      <c r="C422" s="3">
        <v>172132.64596848935</v>
      </c>
      <c r="D422" s="4">
        <v>42864</v>
      </c>
      <c r="E422" s="37">
        <v>40179</v>
      </c>
      <c r="F422" s="53" t="s">
        <v>125</v>
      </c>
    </row>
    <row r="423" spans="1:6" ht="24.95" customHeight="1" x14ac:dyDescent="0.2">
      <c r="A423" s="35">
        <v>421</v>
      </c>
      <c r="B423" s="36" t="s">
        <v>6270</v>
      </c>
      <c r="C423" s="3">
        <f>'2023'!E38</f>
        <v>172019.87</v>
      </c>
      <c r="D423" s="4">
        <f>'2023'!F38</f>
        <v>26532</v>
      </c>
      <c r="E423" s="37">
        <v>45086</v>
      </c>
      <c r="F423" s="53" t="s">
        <v>103</v>
      </c>
    </row>
    <row r="424" spans="1:6" ht="24.95" customHeight="1" x14ac:dyDescent="0.2">
      <c r="A424" s="35">
        <v>422</v>
      </c>
      <c r="B424" s="36" t="s">
        <v>364</v>
      </c>
      <c r="C424" s="3">
        <v>171853.01</v>
      </c>
      <c r="D424" s="4">
        <v>37528</v>
      </c>
      <c r="E424" s="37">
        <v>43490</v>
      </c>
      <c r="F424" s="53" t="s">
        <v>45</v>
      </c>
    </row>
    <row r="425" spans="1:6" ht="24.95" customHeight="1" x14ac:dyDescent="0.2">
      <c r="A425" s="35">
        <v>423</v>
      </c>
      <c r="B425" s="36" t="s">
        <v>365</v>
      </c>
      <c r="C425" s="3">
        <v>171683.99559777573</v>
      </c>
      <c r="D425" s="4">
        <v>46470</v>
      </c>
      <c r="E425" s="37">
        <v>40459</v>
      </c>
      <c r="F425" s="53" t="s">
        <v>45</v>
      </c>
    </row>
    <row r="426" spans="1:6" ht="24.95" customHeight="1" x14ac:dyDescent="0.2">
      <c r="A426" s="35">
        <v>424</v>
      </c>
      <c r="B426" s="36" t="s">
        <v>366</v>
      </c>
      <c r="C426" s="3">
        <v>171569.64</v>
      </c>
      <c r="D426" s="4">
        <v>30770</v>
      </c>
      <c r="E426" s="37">
        <v>42552</v>
      </c>
      <c r="F426" s="53" t="s">
        <v>41</v>
      </c>
    </row>
    <row r="427" spans="1:6" ht="24.95" customHeight="1" x14ac:dyDescent="0.2">
      <c r="A427" s="35">
        <v>425</v>
      </c>
      <c r="B427" s="36" t="s">
        <v>367</v>
      </c>
      <c r="C427" s="3">
        <v>171402.05</v>
      </c>
      <c r="D427" s="4">
        <v>38608</v>
      </c>
      <c r="E427" s="37">
        <v>42363</v>
      </c>
      <c r="F427" s="53" t="s">
        <v>41</v>
      </c>
    </row>
    <row r="428" spans="1:6" ht="24.95" customHeight="1" x14ac:dyDescent="0.2">
      <c r="A428" s="35">
        <v>426</v>
      </c>
      <c r="B428" s="36" t="s">
        <v>368</v>
      </c>
      <c r="C428" s="3">
        <v>171350.78776645043</v>
      </c>
      <c r="D428" s="4">
        <v>46505</v>
      </c>
      <c r="E428" s="37">
        <v>39591</v>
      </c>
      <c r="F428" s="53" t="s">
        <v>6526</v>
      </c>
    </row>
    <row r="429" spans="1:6" ht="24.95" customHeight="1" x14ac:dyDescent="0.2">
      <c r="A429" s="35">
        <v>427</v>
      </c>
      <c r="B429" s="36" t="s">
        <v>369</v>
      </c>
      <c r="C429" s="3">
        <v>171337.75486561633</v>
      </c>
      <c r="D429" s="4">
        <v>50679</v>
      </c>
      <c r="E429" s="37">
        <v>37267</v>
      </c>
      <c r="F429" s="53" t="s">
        <v>125</v>
      </c>
    </row>
    <row r="430" spans="1:6" ht="24.95" customHeight="1" x14ac:dyDescent="0.2">
      <c r="A430" s="35">
        <v>428</v>
      </c>
      <c r="B430" s="36" t="s">
        <v>370</v>
      </c>
      <c r="C430" s="3">
        <v>171315.88</v>
      </c>
      <c r="D430" s="4">
        <v>28369</v>
      </c>
      <c r="E430" s="37">
        <v>43175</v>
      </c>
      <c r="F430" s="53" t="s">
        <v>25</v>
      </c>
    </row>
    <row r="431" spans="1:6" ht="24.95" customHeight="1" x14ac:dyDescent="0.2">
      <c r="A431" s="35">
        <v>429</v>
      </c>
      <c r="B431" s="36" t="s">
        <v>371</v>
      </c>
      <c r="C431" s="3">
        <v>171144.86793327154</v>
      </c>
      <c r="D431" s="4">
        <v>43918</v>
      </c>
      <c r="E431" s="37">
        <v>41425</v>
      </c>
      <c r="F431" s="53" t="s">
        <v>180</v>
      </c>
    </row>
    <row r="432" spans="1:6" ht="24.95" customHeight="1" x14ac:dyDescent="0.2">
      <c r="A432" s="35">
        <v>430</v>
      </c>
      <c r="B432" s="36" t="s">
        <v>372</v>
      </c>
      <c r="C432" s="3">
        <v>171047.81</v>
      </c>
      <c r="D432" s="4">
        <v>29354</v>
      </c>
      <c r="E432" s="37">
        <v>43469</v>
      </c>
      <c r="F432" s="53" t="s">
        <v>45</v>
      </c>
    </row>
    <row r="433" spans="1:6" ht="24.95" customHeight="1" x14ac:dyDescent="0.2">
      <c r="A433" s="35">
        <v>431</v>
      </c>
      <c r="B433" s="36" t="s">
        <v>373</v>
      </c>
      <c r="C433" s="3">
        <v>171000.05792400372</v>
      </c>
      <c r="D433" s="4">
        <v>62167</v>
      </c>
      <c r="E433" s="37">
        <v>37113</v>
      </c>
      <c r="F433" s="53" t="s">
        <v>374</v>
      </c>
    </row>
    <row r="434" spans="1:6" ht="24.95" customHeight="1" x14ac:dyDescent="0.2">
      <c r="A434" s="35">
        <v>432</v>
      </c>
      <c r="B434" s="36" t="s">
        <v>375</v>
      </c>
      <c r="C434" s="3">
        <v>170772.36000000002</v>
      </c>
      <c r="D434" s="4">
        <v>31251</v>
      </c>
      <c r="E434" s="37">
        <v>42531</v>
      </c>
      <c r="F434" s="53" t="s">
        <v>253</v>
      </c>
    </row>
    <row r="435" spans="1:6" ht="24.95" customHeight="1" x14ac:dyDescent="0.2">
      <c r="A435" s="35">
        <v>433</v>
      </c>
      <c r="B435" s="36" t="s">
        <v>376</v>
      </c>
      <c r="C435" s="3">
        <v>170593.86584800741</v>
      </c>
      <c r="D435" s="4">
        <v>31822</v>
      </c>
      <c r="E435" s="37">
        <v>41705</v>
      </c>
      <c r="F435" s="53" t="s">
        <v>180</v>
      </c>
    </row>
    <row r="436" spans="1:6" ht="24.95" customHeight="1" x14ac:dyDescent="0.2">
      <c r="A436" s="35">
        <v>434</v>
      </c>
      <c r="B436" s="36" t="s">
        <v>377</v>
      </c>
      <c r="C436" s="3">
        <v>170537.72</v>
      </c>
      <c r="D436" s="4">
        <v>24530</v>
      </c>
      <c r="E436" s="37">
        <v>44505</v>
      </c>
      <c r="F436" s="53" t="s">
        <v>16</v>
      </c>
    </row>
    <row r="437" spans="1:6" ht="24.95" customHeight="1" x14ac:dyDescent="0.2">
      <c r="A437" s="35">
        <v>435</v>
      </c>
      <c r="B437" s="36" t="s">
        <v>378</v>
      </c>
      <c r="C437" s="3">
        <v>170316.89</v>
      </c>
      <c r="D437" s="4">
        <v>40225</v>
      </c>
      <c r="E437" s="37">
        <v>41901</v>
      </c>
      <c r="F437" s="53" t="s">
        <v>1566</v>
      </c>
    </row>
    <row r="438" spans="1:6" ht="24.95" customHeight="1" x14ac:dyDescent="0.2">
      <c r="A438" s="35">
        <v>436</v>
      </c>
      <c r="B438" s="36" t="s">
        <v>7161</v>
      </c>
      <c r="C438" s="3">
        <f>'2024'!E31</f>
        <v>170316.24</v>
      </c>
      <c r="D438" s="4">
        <f>'2024'!F31</f>
        <v>23254</v>
      </c>
      <c r="E438" s="37">
        <v>45583</v>
      </c>
      <c r="F438" s="53" t="s">
        <v>103</v>
      </c>
    </row>
    <row r="439" spans="1:6" ht="24.95" customHeight="1" x14ac:dyDescent="0.2">
      <c r="A439" s="35">
        <v>437</v>
      </c>
      <c r="B439" s="36" t="s">
        <v>379</v>
      </c>
      <c r="C439" s="3">
        <v>169955.33</v>
      </c>
      <c r="D439" s="4">
        <v>27716</v>
      </c>
      <c r="E439" s="37">
        <v>43794</v>
      </c>
      <c r="F439" s="53" t="s">
        <v>41</v>
      </c>
    </row>
    <row r="440" spans="1:6" ht="24.95" customHeight="1" x14ac:dyDescent="0.2">
      <c r="A440" s="35">
        <v>438</v>
      </c>
      <c r="B440" s="36" t="s">
        <v>380</v>
      </c>
      <c r="C440" s="3">
        <v>168974.05</v>
      </c>
      <c r="D440" s="4">
        <v>32965</v>
      </c>
      <c r="E440" s="37">
        <v>42713</v>
      </c>
      <c r="F440" s="53" t="s">
        <v>4</v>
      </c>
    </row>
    <row r="441" spans="1:6" ht="24.95" customHeight="1" x14ac:dyDescent="0.2">
      <c r="A441" s="35">
        <v>439</v>
      </c>
      <c r="B441" s="36" t="s">
        <v>381</v>
      </c>
      <c r="C441" s="3">
        <v>168274.4</v>
      </c>
      <c r="D441" s="4">
        <v>30148</v>
      </c>
      <c r="E441" s="37">
        <v>44456</v>
      </c>
      <c r="F441" s="53" t="s">
        <v>382</v>
      </c>
    </row>
    <row r="442" spans="1:6" ht="24.95" customHeight="1" x14ac:dyDescent="0.2">
      <c r="A442" s="35">
        <v>440</v>
      </c>
      <c r="B442" s="36" t="s">
        <v>383</v>
      </c>
      <c r="C442" s="3">
        <v>167648.70000000001</v>
      </c>
      <c r="D442" s="4">
        <v>26727</v>
      </c>
      <c r="E442" s="37">
        <v>44827</v>
      </c>
      <c r="F442" s="53" t="s">
        <v>25</v>
      </c>
    </row>
    <row r="443" spans="1:6" ht="24.95" customHeight="1" x14ac:dyDescent="0.2">
      <c r="A443" s="35">
        <v>441</v>
      </c>
      <c r="B443" s="36" t="s">
        <v>384</v>
      </c>
      <c r="C443" s="3">
        <v>167331.59999999998</v>
      </c>
      <c r="D443" s="4">
        <v>30580</v>
      </c>
      <c r="E443" s="37">
        <v>42671</v>
      </c>
      <c r="F443" s="53" t="s">
        <v>16</v>
      </c>
    </row>
    <row r="444" spans="1:6" ht="24.95" customHeight="1" x14ac:dyDescent="0.2">
      <c r="A444" s="35">
        <v>442</v>
      </c>
      <c r="B444" s="36" t="s">
        <v>385</v>
      </c>
      <c r="C444" s="3">
        <v>165387.36677479147</v>
      </c>
      <c r="D444" s="4">
        <v>45138</v>
      </c>
      <c r="E444" s="37">
        <v>40396</v>
      </c>
      <c r="F444" s="53" t="s">
        <v>125</v>
      </c>
    </row>
    <row r="445" spans="1:6" ht="24.95" customHeight="1" x14ac:dyDescent="0.2">
      <c r="A445" s="35">
        <v>443</v>
      </c>
      <c r="B445" s="36" t="s">
        <v>386</v>
      </c>
      <c r="C445" s="3">
        <v>164106.37743280816</v>
      </c>
      <c r="D445" s="4">
        <v>49407</v>
      </c>
      <c r="E445" s="37">
        <v>40368</v>
      </c>
      <c r="F445" s="53" t="s">
        <v>6529</v>
      </c>
    </row>
    <row r="446" spans="1:6" ht="24.95" customHeight="1" x14ac:dyDescent="0.2">
      <c r="A446" s="35">
        <v>444</v>
      </c>
      <c r="B446" s="36" t="s">
        <v>387</v>
      </c>
      <c r="C446" s="3">
        <v>163410.69566728451</v>
      </c>
      <c r="D446" s="4">
        <v>42868</v>
      </c>
      <c r="E446" s="37">
        <v>39906</v>
      </c>
      <c r="F446" s="53" t="s">
        <v>6526</v>
      </c>
    </row>
    <row r="447" spans="1:6" ht="24.95" customHeight="1" x14ac:dyDescent="0.2">
      <c r="A447" s="35">
        <v>445</v>
      </c>
      <c r="B447" s="36" t="s">
        <v>388</v>
      </c>
      <c r="C447" s="3">
        <v>163174.93</v>
      </c>
      <c r="D447" s="4">
        <v>28838</v>
      </c>
      <c r="E447" s="37">
        <v>43161</v>
      </c>
      <c r="F447" s="53" t="s">
        <v>41</v>
      </c>
    </row>
    <row r="448" spans="1:6" ht="24.95" customHeight="1" x14ac:dyDescent="0.2">
      <c r="A448" s="35">
        <v>446</v>
      </c>
      <c r="B448" s="36" t="s">
        <v>389</v>
      </c>
      <c r="C448" s="3">
        <v>163080.94999999998</v>
      </c>
      <c r="D448" s="4">
        <v>31417</v>
      </c>
      <c r="E448" s="37">
        <v>42902</v>
      </c>
      <c r="F448" s="53" t="s">
        <v>6522</v>
      </c>
    </row>
    <row r="449" spans="1:6" ht="24.95" customHeight="1" x14ac:dyDescent="0.2">
      <c r="A449" s="35">
        <v>447</v>
      </c>
      <c r="B449" s="36" t="s">
        <v>4438</v>
      </c>
      <c r="C449" s="3">
        <v>162800.92099165896</v>
      </c>
      <c r="D449" s="4">
        <v>34763</v>
      </c>
      <c r="E449" s="37">
        <v>41068</v>
      </c>
      <c r="F449" s="53" t="s">
        <v>6531</v>
      </c>
    </row>
    <row r="450" spans="1:6" ht="24.95" customHeight="1" x14ac:dyDescent="0.2">
      <c r="A450" s="35">
        <v>448</v>
      </c>
      <c r="B450" s="36" t="s">
        <v>7162</v>
      </c>
      <c r="C450" s="3">
        <f>'2024'!E32</f>
        <v>162550.93999999997</v>
      </c>
      <c r="D450" s="4">
        <f>'2024'!F32</f>
        <v>23743</v>
      </c>
      <c r="E450" s="37" t="s">
        <v>6588</v>
      </c>
      <c r="F450" s="53" t="s">
        <v>426</v>
      </c>
    </row>
    <row r="451" spans="1:6" ht="24.95" customHeight="1" x14ac:dyDescent="0.2">
      <c r="A451" s="35">
        <v>449</v>
      </c>
      <c r="B451" s="36" t="s">
        <v>390</v>
      </c>
      <c r="C451" s="3">
        <v>162421.48401297498</v>
      </c>
      <c r="D451" s="4">
        <v>36734</v>
      </c>
      <c r="E451" s="37">
        <v>41803</v>
      </c>
      <c r="F451" s="53" t="s">
        <v>45</v>
      </c>
    </row>
    <row r="452" spans="1:6" ht="24.95" customHeight="1" x14ac:dyDescent="0.2">
      <c r="A452" s="35">
        <v>450</v>
      </c>
      <c r="B452" s="36" t="s">
        <v>391</v>
      </c>
      <c r="C452" s="3">
        <v>161946.39000000001</v>
      </c>
      <c r="D452" s="4">
        <v>27707</v>
      </c>
      <c r="E452" s="37">
        <v>43336</v>
      </c>
      <c r="F452" s="53" t="s">
        <v>25</v>
      </c>
    </row>
    <row r="453" spans="1:6" ht="24.95" customHeight="1" x14ac:dyDescent="0.2">
      <c r="A453" s="35">
        <v>451</v>
      </c>
      <c r="B453" s="36" t="s">
        <v>392</v>
      </c>
      <c r="C453" s="3">
        <v>161939.43000000002</v>
      </c>
      <c r="D453" s="4">
        <v>28188</v>
      </c>
      <c r="E453" s="37">
        <v>43630</v>
      </c>
      <c r="F453" s="53" t="s">
        <v>45</v>
      </c>
    </row>
    <row r="454" spans="1:6" ht="24.95" customHeight="1" x14ac:dyDescent="0.2">
      <c r="A454" s="35">
        <v>452</v>
      </c>
      <c r="B454" s="36" t="s">
        <v>393</v>
      </c>
      <c r="C454" s="3">
        <v>161909.85</v>
      </c>
      <c r="D454" s="4">
        <v>32127</v>
      </c>
      <c r="E454" s="37">
        <v>42811</v>
      </c>
      <c r="F454" s="53" t="s">
        <v>16</v>
      </c>
    </row>
    <row r="455" spans="1:6" ht="24.95" customHeight="1" x14ac:dyDescent="0.2">
      <c r="A455" s="35">
        <v>453</v>
      </c>
      <c r="B455" s="36" t="s">
        <v>4439</v>
      </c>
      <c r="C455" s="3">
        <v>161617.81742354031</v>
      </c>
      <c r="D455" s="4">
        <v>35020</v>
      </c>
      <c r="E455" s="37">
        <v>41411</v>
      </c>
      <c r="F455" s="53" t="s">
        <v>180</v>
      </c>
    </row>
    <row r="456" spans="1:6" ht="24.95" customHeight="1" x14ac:dyDescent="0.2">
      <c r="A456" s="35">
        <v>454</v>
      </c>
      <c r="B456" s="36" t="s">
        <v>394</v>
      </c>
      <c r="C456" s="3">
        <v>161469.38716404079</v>
      </c>
      <c r="D456" s="4">
        <v>39409</v>
      </c>
      <c r="E456" s="37">
        <v>39794</v>
      </c>
      <c r="F456" s="53" t="s">
        <v>6531</v>
      </c>
    </row>
    <row r="457" spans="1:6" ht="24.95" customHeight="1" x14ac:dyDescent="0.2">
      <c r="A457" s="35">
        <v>455</v>
      </c>
      <c r="B457" s="36" t="s">
        <v>395</v>
      </c>
      <c r="C457" s="3">
        <v>161156.16311399444</v>
      </c>
      <c r="D457" s="4">
        <v>49685</v>
      </c>
      <c r="E457" s="37">
        <v>37930</v>
      </c>
      <c r="F457" s="53" t="s">
        <v>125</v>
      </c>
    </row>
    <row r="458" spans="1:6" ht="24.95" customHeight="1" x14ac:dyDescent="0.2">
      <c r="A458" s="35">
        <v>456</v>
      </c>
      <c r="B458" s="36" t="s">
        <v>396</v>
      </c>
      <c r="C458" s="3">
        <v>160637.35</v>
      </c>
      <c r="D458" s="4">
        <v>27536</v>
      </c>
      <c r="E458" s="37">
        <v>43329</v>
      </c>
      <c r="F458" s="53" t="s">
        <v>6522</v>
      </c>
    </row>
    <row r="459" spans="1:6" ht="24.95" customHeight="1" x14ac:dyDescent="0.2">
      <c r="A459" s="35">
        <v>457</v>
      </c>
      <c r="B459" s="36" t="s">
        <v>397</v>
      </c>
      <c r="C459" s="3">
        <v>160338.85542168675</v>
      </c>
      <c r="D459" s="4">
        <v>61210</v>
      </c>
      <c r="E459" s="37">
        <v>36763</v>
      </c>
      <c r="F459" s="53" t="s">
        <v>184</v>
      </c>
    </row>
    <row r="460" spans="1:6" ht="24.95" customHeight="1" x14ac:dyDescent="0.2">
      <c r="A460" s="35">
        <v>458</v>
      </c>
      <c r="B460" s="36" t="s">
        <v>398</v>
      </c>
      <c r="C460" s="3">
        <v>160181.01251158482</v>
      </c>
      <c r="D460" s="4">
        <v>40945</v>
      </c>
      <c r="E460" s="37">
        <v>40326</v>
      </c>
      <c r="F460" s="53" t="s">
        <v>125</v>
      </c>
    </row>
    <row r="461" spans="1:6" ht="24.95" customHeight="1" x14ac:dyDescent="0.2">
      <c r="A461" s="35">
        <v>459</v>
      </c>
      <c r="B461" s="36" t="s">
        <v>399</v>
      </c>
      <c r="C461" s="3">
        <v>159978</v>
      </c>
      <c r="D461" s="4">
        <v>33038</v>
      </c>
      <c r="E461" s="37">
        <v>43504</v>
      </c>
      <c r="F461" s="53" t="s">
        <v>129</v>
      </c>
    </row>
    <row r="462" spans="1:6" ht="24.95" customHeight="1" x14ac:dyDescent="0.2">
      <c r="A462" s="35">
        <v>460</v>
      </c>
      <c r="B462" s="36" t="s">
        <v>7163</v>
      </c>
      <c r="C462" s="3">
        <f>'2024'!E33</f>
        <v>159871.26999999999</v>
      </c>
      <c r="D462" s="4">
        <f>'2024'!F33</f>
        <v>24563</v>
      </c>
      <c r="E462" s="37">
        <v>45632</v>
      </c>
      <c r="F462" s="53" t="s">
        <v>10</v>
      </c>
    </row>
    <row r="463" spans="1:6" ht="24.95" customHeight="1" x14ac:dyDescent="0.2">
      <c r="A463" s="35">
        <v>461</v>
      </c>
      <c r="B463" s="36" t="s">
        <v>400</v>
      </c>
      <c r="C463" s="3">
        <v>159782.95000000001</v>
      </c>
      <c r="D463" s="4">
        <v>30869</v>
      </c>
      <c r="E463" s="37">
        <v>43595</v>
      </c>
      <c r="F463" s="53" t="s">
        <v>25</v>
      </c>
    </row>
    <row r="464" spans="1:6" ht="24.95" customHeight="1" x14ac:dyDescent="0.2">
      <c r="A464" s="35">
        <v>462</v>
      </c>
      <c r="B464" s="36" t="s">
        <v>7164</v>
      </c>
      <c r="C464" s="3">
        <f>'2024'!E34</f>
        <v>159665.65000000002</v>
      </c>
      <c r="D464" s="4">
        <f>'2024'!F34</f>
        <v>24275</v>
      </c>
      <c r="E464" s="37">
        <v>45604</v>
      </c>
      <c r="F464" s="53" t="s">
        <v>25</v>
      </c>
    </row>
    <row r="465" spans="1:6" ht="24.95" customHeight="1" x14ac:dyDescent="0.2">
      <c r="A465" s="35">
        <v>463</v>
      </c>
      <c r="B465" s="36" t="s">
        <v>401</v>
      </c>
      <c r="C465" s="3">
        <v>159632.32738646897</v>
      </c>
      <c r="D465" s="4">
        <v>40317</v>
      </c>
      <c r="E465" s="37">
        <v>40067</v>
      </c>
      <c r="F465" s="53" t="s">
        <v>45</v>
      </c>
    </row>
    <row r="466" spans="1:6" ht="24.95" customHeight="1" x14ac:dyDescent="0.2">
      <c r="A466" s="35">
        <v>464</v>
      </c>
      <c r="B466" s="36" t="s">
        <v>402</v>
      </c>
      <c r="C466" s="3">
        <v>159190.80166821132</v>
      </c>
      <c r="D466" s="4">
        <v>53820</v>
      </c>
      <c r="E466" s="37">
        <v>38898</v>
      </c>
      <c r="F466" s="53" t="s">
        <v>186</v>
      </c>
    </row>
    <row r="467" spans="1:6" ht="24.95" customHeight="1" x14ac:dyDescent="0.2">
      <c r="A467" s="35">
        <v>465</v>
      </c>
      <c r="B467" s="36" t="s">
        <v>403</v>
      </c>
      <c r="C467" s="3">
        <v>158999.11492122299</v>
      </c>
      <c r="D467" s="4">
        <v>34901</v>
      </c>
      <c r="E467" s="37">
        <v>41992</v>
      </c>
      <c r="F467" s="53" t="s">
        <v>23</v>
      </c>
    </row>
    <row r="468" spans="1:6" ht="24.95" customHeight="1" x14ac:dyDescent="0.2">
      <c r="A468" s="35">
        <v>466</v>
      </c>
      <c r="B468" s="36" t="s">
        <v>404</v>
      </c>
      <c r="C468" s="3">
        <v>158695.26181649676</v>
      </c>
      <c r="D468" s="4">
        <v>63500</v>
      </c>
      <c r="E468" s="37">
        <v>36637</v>
      </c>
      <c r="F468" s="53" t="s">
        <v>125</v>
      </c>
    </row>
    <row r="469" spans="1:6" ht="24.95" customHeight="1" x14ac:dyDescent="0.2">
      <c r="A469" s="35">
        <v>467</v>
      </c>
      <c r="B469" s="36" t="s">
        <v>405</v>
      </c>
      <c r="C469" s="3">
        <v>158550.50973123263</v>
      </c>
      <c r="D469" s="4">
        <v>46305</v>
      </c>
      <c r="E469" s="37">
        <v>39073</v>
      </c>
      <c r="F469" s="53" t="s">
        <v>406</v>
      </c>
    </row>
    <row r="470" spans="1:6" ht="24.95" customHeight="1" x14ac:dyDescent="0.2">
      <c r="A470" s="35">
        <v>468</v>
      </c>
      <c r="B470" s="36" t="s">
        <v>407</v>
      </c>
      <c r="C470" s="3">
        <v>158356.86978683967</v>
      </c>
      <c r="D470" s="4">
        <v>45787</v>
      </c>
      <c r="E470" s="37">
        <v>39346</v>
      </c>
      <c r="F470" s="53" t="s">
        <v>125</v>
      </c>
    </row>
    <row r="471" spans="1:6" ht="24.95" customHeight="1" x14ac:dyDescent="0.2">
      <c r="A471" s="35">
        <v>469</v>
      </c>
      <c r="B471" s="36" t="s">
        <v>408</v>
      </c>
      <c r="C471" s="3">
        <v>158264.72999999998</v>
      </c>
      <c r="D471" s="4">
        <v>32749</v>
      </c>
      <c r="E471" s="37">
        <v>44393</v>
      </c>
      <c r="F471" s="53" t="s">
        <v>25</v>
      </c>
    </row>
    <row r="472" spans="1:6" ht="24.95" customHeight="1" x14ac:dyDescent="0.2">
      <c r="A472" s="35">
        <v>470</v>
      </c>
      <c r="B472" s="36" t="s">
        <v>409</v>
      </c>
      <c r="C472" s="3">
        <v>158217.67000000001</v>
      </c>
      <c r="D472" s="4">
        <v>25656</v>
      </c>
      <c r="E472" s="37">
        <v>44421</v>
      </c>
      <c r="F472" s="53" t="s">
        <v>16</v>
      </c>
    </row>
    <row r="473" spans="1:6" ht="24.95" customHeight="1" x14ac:dyDescent="0.2">
      <c r="A473" s="35">
        <v>471</v>
      </c>
      <c r="B473" s="36" t="s">
        <v>4440</v>
      </c>
      <c r="C473" s="3">
        <v>158113.44416126041</v>
      </c>
      <c r="D473" s="4">
        <v>41735</v>
      </c>
      <c r="E473" s="37">
        <v>41236</v>
      </c>
      <c r="F473" s="53" t="s">
        <v>4</v>
      </c>
    </row>
    <row r="474" spans="1:6" ht="24.95" customHeight="1" x14ac:dyDescent="0.2">
      <c r="A474" s="35">
        <v>472</v>
      </c>
      <c r="B474" s="36" t="s">
        <v>410</v>
      </c>
      <c r="C474" s="3">
        <v>158103.98000000001</v>
      </c>
      <c r="D474" s="4">
        <v>29236</v>
      </c>
      <c r="E474" s="37">
        <v>42083</v>
      </c>
      <c r="F474" s="53" t="s">
        <v>4</v>
      </c>
    </row>
    <row r="475" spans="1:6" ht="24.95" customHeight="1" x14ac:dyDescent="0.2">
      <c r="A475" s="35">
        <v>473</v>
      </c>
      <c r="B475" s="36" t="s">
        <v>411</v>
      </c>
      <c r="C475" s="3">
        <v>157871.06116774792</v>
      </c>
      <c r="D475" s="4">
        <v>47294</v>
      </c>
      <c r="E475" s="37">
        <v>38758</v>
      </c>
      <c r="F475" s="53" t="s">
        <v>342</v>
      </c>
    </row>
    <row r="476" spans="1:6" ht="24.95" customHeight="1" x14ac:dyDescent="0.2">
      <c r="A476" s="35">
        <v>474</v>
      </c>
      <c r="B476" s="36" t="s">
        <v>412</v>
      </c>
      <c r="C476" s="3">
        <v>157421</v>
      </c>
      <c r="D476" s="4">
        <v>31396</v>
      </c>
      <c r="E476" s="37">
        <v>42153</v>
      </c>
      <c r="F476" s="53" t="s">
        <v>89</v>
      </c>
    </row>
    <row r="477" spans="1:6" ht="24.95" customHeight="1" x14ac:dyDescent="0.2">
      <c r="A477" s="35">
        <v>475</v>
      </c>
      <c r="B477" s="36" t="s">
        <v>413</v>
      </c>
      <c r="C477" s="3">
        <v>157360.71</v>
      </c>
      <c r="D477" s="4">
        <v>28947</v>
      </c>
      <c r="E477" s="37">
        <v>42853</v>
      </c>
      <c r="F477" s="53" t="s">
        <v>16</v>
      </c>
    </row>
    <row r="478" spans="1:6" ht="24.95" customHeight="1" x14ac:dyDescent="0.2">
      <c r="A478" s="35">
        <v>476</v>
      </c>
      <c r="B478" s="36" t="s">
        <v>414</v>
      </c>
      <c r="C478" s="3">
        <v>157072.96976367009</v>
      </c>
      <c r="D478" s="4">
        <v>39729</v>
      </c>
      <c r="E478" s="37">
        <v>39990</v>
      </c>
      <c r="F478" s="53" t="s">
        <v>6526</v>
      </c>
    </row>
    <row r="479" spans="1:6" ht="24.95" customHeight="1" x14ac:dyDescent="0.2">
      <c r="A479" s="35">
        <v>477</v>
      </c>
      <c r="B479" s="36" t="s">
        <v>415</v>
      </c>
      <c r="C479" s="3">
        <v>155633.64515755328</v>
      </c>
      <c r="D479" s="4">
        <v>29946</v>
      </c>
      <c r="E479" s="37">
        <v>41852</v>
      </c>
      <c r="F479" s="53" t="s">
        <v>16</v>
      </c>
    </row>
    <row r="480" spans="1:6" ht="24.95" customHeight="1" x14ac:dyDescent="0.2">
      <c r="A480" s="35">
        <v>478</v>
      </c>
      <c r="B480" s="36" t="s">
        <v>6271</v>
      </c>
      <c r="C480" s="3">
        <f>'2023'!E39+'2024'!E313</f>
        <v>154683.33000000002</v>
      </c>
      <c r="D480" s="4">
        <f>'2023'!F39+'2024'!F313</f>
        <v>30136</v>
      </c>
      <c r="E480" s="37">
        <v>45184</v>
      </c>
      <c r="F480" s="53" t="s">
        <v>4</v>
      </c>
    </row>
    <row r="481" spans="1:6" ht="24.95" customHeight="1" x14ac:dyDescent="0.2">
      <c r="A481" s="35">
        <v>479</v>
      </c>
      <c r="B481" s="36" t="s">
        <v>416</v>
      </c>
      <c r="C481" s="3">
        <v>154447.29999999999</v>
      </c>
      <c r="D481" s="4">
        <v>21578</v>
      </c>
      <c r="E481" s="37">
        <v>44596</v>
      </c>
      <c r="F481" s="53" t="s">
        <v>4</v>
      </c>
    </row>
    <row r="482" spans="1:6" ht="24.95" customHeight="1" x14ac:dyDescent="0.2">
      <c r="A482" s="35">
        <v>480</v>
      </c>
      <c r="B482" s="36" t="s">
        <v>417</v>
      </c>
      <c r="C482" s="3">
        <v>154073</v>
      </c>
      <c r="D482" s="4">
        <v>24587</v>
      </c>
      <c r="E482" s="37">
        <v>43826</v>
      </c>
      <c r="F482" s="53" t="s">
        <v>129</v>
      </c>
    </row>
    <row r="483" spans="1:6" ht="24.95" customHeight="1" x14ac:dyDescent="0.2">
      <c r="A483" s="35">
        <v>481</v>
      </c>
      <c r="B483" s="36" t="s">
        <v>418</v>
      </c>
      <c r="C483" s="3">
        <v>153609.33155699723</v>
      </c>
      <c r="D483" s="4">
        <v>38218</v>
      </c>
      <c r="E483" s="37">
        <v>39808</v>
      </c>
      <c r="F483" s="53" t="s">
        <v>6531</v>
      </c>
    </row>
    <row r="484" spans="1:6" ht="24.95" customHeight="1" x14ac:dyDescent="0.2">
      <c r="A484" s="35">
        <v>482</v>
      </c>
      <c r="B484" s="36" t="s">
        <v>419</v>
      </c>
      <c r="C484" s="3">
        <v>152671</v>
      </c>
      <c r="D484" s="4">
        <v>29143</v>
      </c>
      <c r="E484" s="37">
        <v>43161</v>
      </c>
      <c r="F484" s="53" t="s">
        <v>6</v>
      </c>
    </row>
    <row r="485" spans="1:6" ht="24.95" customHeight="1" x14ac:dyDescent="0.2">
      <c r="A485" s="35">
        <v>483</v>
      </c>
      <c r="B485" s="36" t="s">
        <v>420</v>
      </c>
      <c r="C485" s="3">
        <v>152236</v>
      </c>
      <c r="D485" s="4">
        <v>31842</v>
      </c>
      <c r="E485" s="37">
        <v>41600</v>
      </c>
      <c r="F485" s="53" t="s">
        <v>272</v>
      </c>
    </row>
    <row r="486" spans="1:6" ht="24.95" customHeight="1" x14ac:dyDescent="0.2">
      <c r="A486" s="35">
        <v>484</v>
      </c>
      <c r="B486" s="36" t="s">
        <v>421</v>
      </c>
      <c r="C486" s="3">
        <v>152216.46200185356</v>
      </c>
      <c r="D486" s="4">
        <v>41453</v>
      </c>
      <c r="E486" s="37">
        <v>39717</v>
      </c>
      <c r="F486" s="53" t="s">
        <v>6525</v>
      </c>
    </row>
    <row r="487" spans="1:6" ht="24.95" customHeight="1" x14ac:dyDescent="0.2">
      <c r="A487" s="35">
        <v>485</v>
      </c>
      <c r="B487" s="36" t="s">
        <v>422</v>
      </c>
      <c r="C487" s="3">
        <v>152175.72</v>
      </c>
      <c r="D487" s="4">
        <v>26158</v>
      </c>
      <c r="E487" s="37">
        <v>42923</v>
      </c>
      <c r="F487" s="53" t="s">
        <v>6522</v>
      </c>
    </row>
    <row r="488" spans="1:6" ht="24.95" customHeight="1" x14ac:dyDescent="0.2">
      <c r="A488" s="35">
        <v>486</v>
      </c>
      <c r="B488" s="36" t="s">
        <v>423</v>
      </c>
      <c r="C488" s="3">
        <v>152133.05143651529</v>
      </c>
      <c r="D488" s="4">
        <v>30027</v>
      </c>
      <c r="E488" s="37">
        <v>40060</v>
      </c>
      <c r="F488" s="53" t="s">
        <v>125</v>
      </c>
    </row>
    <row r="489" spans="1:6" ht="24.95" customHeight="1" x14ac:dyDescent="0.2">
      <c r="A489" s="35">
        <v>487</v>
      </c>
      <c r="B489" s="36" t="s">
        <v>424</v>
      </c>
      <c r="C489" s="3">
        <v>152118.68628359595</v>
      </c>
      <c r="D489" s="4">
        <v>47275</v>
      </c>
      <c r="E489" s="37">
        <v>38700</v>
      </c>
      <c r="F489" s="53" t="s">
        <v>186</v>
      </c>
    </row>
    <row r="490" spans="1:6" ht="24.95" customHeight="1" x14ac:dyDescent="0.2">
      <c r="A490" s="35">
        <v>488</v>
      </c>
      <c r="B490" s="36" t="s">
        <v>425</v>
      </c>
      <c r="C490" s="3">
        <v>151946.13067655236</v>
      </c>
      <c r="D490" s="4">
        <v>32480</v>
      </c>
      <c r="E490" s="37">
        <v>41936</v>
      </c>
      <c r="F490" s="53" t="s">
        <v>426</v>
      </c>
    </row>
    <row r="491" spans="1:6" ht="24.95" customHeight="1" x14ac:dyDescent="0.2">
      <c r="A491" s="35">
        <v>489</v>
      </c>
      <c r="B491" s="36" t="s">
        <v>427</v>
      </c>
      <c r="C491" s="3">
        <v>151546.43</v>
      </c>
      <c r="D491" s="4">
        <v>35088</v>
      </c>
      <c r="E491" s="37">
        <v>42601</v>
      </c>
      <c r="F491" s="53" t="s">
        <v>16</v>
      </c>
    </row>
    <row r="492" spans="1:6" ht="24.95" customHeight="1" x14ac:dyDescent="0.2">
      <c r="A492" s="35">
        <v>490</v>
      </c>
      <c r="B492" s="36" t="s">
        <v>428</v>
      </c>
      <c r="C492" s="3">
        <v>151476.56000000003</v>
      </c>
      <c r="D492" s="4">
        <v>26538</v>
      </c>
      <c r="E492" s="37">
        <v>43602</v>
      </c>
      <c r="F492" s="53" t="s">
        <v>4</v>
      </c>
    </row>
    <row r="493" spans="1:6" ht="24.95" customHeight="1" x14ac:dyDescent="0.2">
      <c r="A493" s="35">
        <v>491</v>
      </c>
      <c r="B493" s="36" t="s">
        <v>4441</v>
      </c>
      <c r="C493" s="3">
        <v>151299.42881139947</v>
      </c>
      <c r="D493" s="4">
        <v>41026</v>
      </c>
      <c r="E493" s="37">
        <v>40844</v>
      </c>
      <c r="F493" s="53" t="s">
        <v>45</v>
      </c>
    </row>
    <row r="494" spans="1:6" ht="24.95" customHeight="1" x14ac:dyDescent="0.2">
      <c r="A494" s="35">
        <v>492</v>
      </c>
      <c r="B494" s="36" t="s">
        <v>429</v>
      </c>
      <c r="C494" s="3">
        <v>150684.5</v>
      </c>
      <c r="D494" s="4">
        <v>27461</v>
      </c>
      <c r="E494" s="37">
        <v>42195</v>
      </c>
      <c r="F494" s="53" t="s">
        <v>6528</v>
      </c>
    </row>
    <row r="495" spans="1:6" ht="24.95" customHeight="1" x14ac:dyDescent="0.2">
      <c r="A495" s="35">
        <v>493</v>
      </c>
      <c r="B495" s="36" t="s">
        <v>430</v>
      </c>
      <c r="C495" s="3">
        <v>150464.41000000003</v>
      </c>
      <c r="D495" s="4">
        <v>30429</v>
      </c>
      <c r="E495" s="37">
        <v>43721</v>
      </c>
      <c r="F495" s="53" t="s">
        <v>4</v>
      </c>
    </row>
    <row r="496" spans="1:6" ht="24.95" customHeight="1" x14ac:dyDescent="0.2">
      <c r="A496" s="35">
        <v>494</v>
      </c>
      <c r="B496" s="36" t="s">
        <v>431</v>
      </c>
      <c r="C496" s="3">
        <v>150407.4953660797</v>
      </c>
      <c r="D496" s="4">
        <v>42294</v>
      </c>
      <c r="E496" s="37">
        <v>40312</v>
      </c>
      <c r="F496" s="53" t="s">
        <v>6525</v>
      </c>
    </row>
    <row r="497" spans="1:6" ht="24.95" customHeight="1" x14ac:dyDescent="0.2">
      <c r="A497" s="35">
        <v>495</v>
      </c>
      <c r="B497" s="36" t="s">
        <v>432</v>
      </c>
      <c r="C497" s="3">
        <v>150404.077849861</v>
      </c>
      <c r="D497" s="4">
        <v>29037</v>
      </c>
      <c r="E497" s="37">
        <v>41789</v>
      </c>
      <c r="F497" s="53" t="s">
        <v>180</v>
      </c>
    </row>
    <row r="498" spans="1:6" ht="24.95" customHeight="1" x14ac:dyDescent="0.2">
      <c r="A498" s="35">
        <v>496</v>
      </c>
      <c r="B498" s="36" t="s">
        <v>433</v>
      </c>
      <c r="C498" s="3">
        <v>150262.83016682114</v>
      </c>
      <c r="D498" s="4">
        <v>38318</v>
      </c>
      <c r="E498" s="37">
        <v>39472</v>
      </c>
      <c r="F498" s="53" t="s">
        <v>434</v>
      </c>
    </row>
    <row r="499" spans="1:6" ht="24.95" customHeight="1" x14ac:dyDescent="0.2">
      <c r="A499" s="35">
        <v>497</v>
      </c>
      <c r="B499" s="36" t="s">
        <v>435</v>
      </c>
      <c r="C499" s="3">
        <v>149294.25</v>
      </c>
      <c r="D499" s="4">
        <v>34629</v>
      </c>
      <c r="E499" s="37">
        <v>42790</v>
      </c>
      <c r="F499" s="53" t="s">
        <v>4</v>
      </c>
    </row>
    <row r="500" spans="1:6" ht="24.95" customHeight="1" x14ac:dyDescent="0.2">
      <c r="A500" s="35">
        <v>498</v>
      </c>
      <c r="B500" s="36" t="s">
        <v>436</v>
      </c>
      <c r="C500" s="3">
        <v>149291</v>
      </c>
      <c r="D500" s="4">
        <v>31698</v>
      </c>
      <c r="E500" s="37">
        <v>41985</v>
      </c>
      <c r="F500" s="53" t="s">
        <v>4</v>
      </c>
    </row>
    <row r="501" spans="1:6" ht="24.95" customHeight="1" x14ac:dyDescent="0.2">
      <c r="A501" s="35">
        <v>499</v>
      </c>
      <c r="B501" s="36" t="s">
        <v>4442</v>
      </c>
      <c r="C501" s="3">
        <v>149241.77479147358</v>
      </c>
      <c r="D501" s="4">
        <v>32112</v>
      </c>
      <c r="E501" s="37">
        <v>41012</v>
      </c>
      <c r="F501" s="53" t="s">
        <v>6531</v>
      </c>
    </row>
    <row r="502" spans="1:6" ht="24.95" customHeight="1" x14ac:dyDescent="0.2">
      <c r="A502" s="35">
        <v>500</v>
      </c>
      <c r="B502" s="36" t="s">
        <v>437</v>
      </c>
      <c r="C502" s="3">
        <v>148629.33000000002</v>
      </c>
      <c r="D502" s="4">
        <v>31424</v>
      </c>
      <c r="E502" s="37">
        <v>42258</v>
      </c>
      <c r="F502" s="53" t="s">
        <v>41</v>
      </c>
    </row>
    <row r="503" spans="1:6" ht="24.95" customHeight="1" x14ac:dyDescent="0.2">
      <c r="A503" s="35">
        <v>501</v>
      </c>
      <c r="B503" s="36" t="s">
        <v>438</v>
      </c>
      <c r="C503" s="3">
        <v>148504.75</v>
      </c>
      <c r="D503" s="4">
        <v>26641</v>
      </c>
      <c r="E503" s="37">
        <v>43280</v>
      </c>
      <c r="F503" s="53" t="s">
        <v>439</v>
      </c>
    </row>
    <row r="504" spans="1:6" ht="24.95" customHeight="1" x14ac:dyDescent="0.2">
      <c r="A504" s="35">
        <v>502</v>
      </c>
      <c r="B504" s="36" t="s">
        <v>440</v>
      </c>
      <c r="C504" s="3">
        <v>147600.93257645969</v>
      </c>
      <c r="D504" s="4">
        <v>31248</v>
      </c>
      <c r="E504" s="37">
        <v>40353</v>
      </c>
      <c r="F504" s="53" t="s">
        <v>23</v>
      </c>
    </row>
    <row r="505" spans="1:6" ht="24.95" customHeight="1" x14ac:dyDescent="0.2">
      <c r="A505" s="35">
        <v>503</v>
      </c>
      <c r="B505" s="36" t="s">
        <v>441</v>
      </c>
      <c r="C505" s="3">
        <v>147514.5</v>
      </c>
      <c r="D505" s="4">
        <v>28122</v>
      </c>
      <c r="E505" s="37">
        <v>43686</v>
      </c>
      <c r="F505" s="53" t="s">
        <v>105</v>
      </c>
    </row>
    <row r="506" spans="1:6" ht="24.95" customHeight="1" x14ac:dyDescent="0.2">
      <c r="A506" s="35">
        <v>504</v>
      </c>
      <c r="B506" s="36" t="s">
        <v>442</v>
      </c>
      <c r="C506" s="3">
        <v>146828.84</v>
      </c>
      <c r="D506" s="4">
        <v>32590</v>
      </c>
      <c r="E506" s="37">
        <v>42265</v>
      </c>
      <c r="F506" s="53" t="s">
        <v>311</v>
      </c>
    </row>
    <row r="507" spans="1:6" ht="24.95" customHeight="1" x14ac:dyDescent="0.2">
      <c r="A507" s="35">
        <v>505</v>
      </c>
      <c r="B507" s="36" t="s">
        <v>6272</v>
      </c>
      <c r="C507" s="3">
        <f>'2023'!E40</f>
        <v>146640.38</v>
      </c>
      <c r="D507" s="4">
        <f>'2023'!F40</f>
        <v>19191</v>
      </c>
      <c r="E507" s="37">
        <v>44967</v>
      </c>
      <c r="F507" s="53" t="s">
        <v>25</v>
      </c>
    </row>
    <row r="508" spans="1:6" ht="24.95" customHeight="1" x14ac:dyDescent="0.2">
      <c r="A508" s="35">
        <v>506</v>
      </c>
      <c r="B508" s="36" t="s">
        <v>443</v>
      </c>
      <c r="C508" s="3">
        <v>146376.27432808155</v>
      </c>
      <c r="D508" s="4">
        <v>41686</v>
      </c>
      <c r="E508" s="37">
        <v>39731</v>
      </c>
      <c r="F508" s="53" t="s">
        <v>444</v>
      </c>
    </row>
    <row r="509" spans="1:6" ht="24.95" customHeight="1" x14ac:dyDescent="0.2">
      <c r="A509" s="35">
        <v>507</v>
      </c>
      <c r="B509" s="36" t="s">
        <v>445</v>
      </c>
      <c r="C509" s="3">
        <v>145986.73540315108</v>
      </c>
      <c r="D509" s="4">
        <v>45203</v>
      </c>
      <c r="E509" s="37">
        <v>39437</v>
      </c>
      <c r="F509" s="53" t="s">
        <v>6531</v>
      </c>
    </row>
    <row r="510" spans="1:6" ht="24.95" customHeight="1" x14ac:dyDescent="0.2">
      <c r="A510" s="35">
        <v>508</v>
      </c>
      <c r="B510" s="36" t="s">
        <v>446</v>
      </c>
      <c r="C510" s="3">
        <v>145971.25</v>
      </c>
      <c r="D510" s="4">
        <v>23211</v>
      </c>
      <c r="E510" s="37">
        <v>43028</v>
      </c>
      <c r="F510" s="53" t="s">
        <v>25</v>
      </c>
    </row>
    <row r="511" spans="1:6" ht="24.95" customHeight="1" x14ac:dyDescent="0.2">
      <c r="A511" s="35">
        <v>509</v>
      </c>
      <c r="B511" s="36" t="s">
        <v>4443</v>
      </c>
      <c r="C511" s="3">
        <v>145595.98007414272</v>
      </c>
      <c r="D511" s="4">
        <v>41046</v>
      </c>
      <c r="E511" s="37">
        <v>40998</v>
      </c>
      <c r="F511" s="53" t="s">
        <v>45</v>
      </c>
    </row>
    <row r="512" spans="1:6" ht="24.95" customHeight="1" x14ac:dyDescent="0.2">
      <c r="A512" s="35">
        <v>510</v>
      </c>
      <c r="B512" s="36" t="s">
        <v>447</v>
      </c>
      <c r="C512" s="3">
        <v>145407.4953660797</v>
      </c>
      <c r="D512" s="4">
        <v>30132</v>
      </c>
      <c r="E512" s="37">
        <v>40095</v>
      </c>
      <c r="F512" s="53" t="s">
        <v>4</v>
      </c>
    </row>
    <row r="513" spans="1:6" ht="24.95" customHeight="1" x14ac:dyDescent="0.2">
      <c r="A513" s="35">
        <v>511</v>
      </c>
      <c r="B513" s="36" t="s">
        <v>448</v>
      </c>
      <c r="C513" s="3">
        <v>145107.44902687674</v>
      </c>
      <c r="D513" s="4">
        <v>34794</v>
      </c>
      <c r="E513" s="37">
        <v>40284</v>
      </c>
      <c r="F513" s="53" t="s">
        <v>125</v>
      </c>
    </row>
    <row r="514" spans="1:6" ht="24.95" customHeight="1" x14ac:dyDescent="0.2">
      <c r="A514" s="35">
        <v>512</v>
      </c>
      <c r="B514" s="36" t="s">
        <v>449</v>
      </c>
      <c r="C514" s="3">
        <v>144909.17516218722</v>
      </c>
      <c r="D514" s="4">
        <v>34761</v>
      </c>
      <c r="E514" s="37">
        <v>39850</v>
      </c>
      <c r="F514" s="53" t="s">
        <v>125</v>
      </c>
    </row>
    <row r="515" spans="1:6" ht="24.95" customHeight="1" x14ac:dyDescent="0.2">
      <c r="A515" s="35">
        <v>513</v>
      </c>
      <c r="B515" s="36" t="s">
        <v>450</v>
      </c>
      <c r="C515" s="3">
        <v>144814.95000000001</v>
      </c>
      <c r="D515" s="4">
        <v>24578</v>
      </c>
      <c r="E515" s="37">
        <v>44610</v>
      </c>
      <c r="F515" s="53" t="s">
        <v>451</v>
      </c>
    </row>
    <row r="516" spans="1:6" ht="24.95" customHeight="1" x14ac:dyDescent="0.2">
      <c r="A516" s="35">
        <v>514</v>
      </c>
      <c r="B516" s="36" t="s">
        <v>7165</v>
      </c>
      <c r="C516" s="3">
        <f>'2024'!E35</f>
        <v>144773.95000000001</v>
      </c>
      <c r="D516" s="4">
        <f>'2024'!F35</f>
        <v>20851</v>
      </c>
      <c r="E516" s="37">
        <v>45303</v>
      </c>
      <c r="F516" s="53" t="s">
        <v>426</v>
      </c>
    </row>
    <row r="517" spans="1:6" ht="24.95" customHeight="1" x14ac:dyDescent="0.2">
      <c r="A517" s="35">
        <v>515</v>
      </c>
      <c r="B517" s="36" t="s">
        <v>452</v>
      </c>
      <c r="C517" s="3">
        <v>144537.72999999998</v>
      </c>
      <c r="D517" s="4">
        <v>24040</v>
      </c>
      <c r="E517" s="37">
        <v>43798</v>
      </c>
      <c r="F517" s="53" t="s">
        <v>4</v>
      </c>
    </row>
    <row r="518" spans="1:6" ht="24.95" customHeight="1" x14ac:dyDescent="0.2">
      <c r="A518" s="35">
        <v>516</v>
      </c>
      <c r="B518" s="36" t="s">
        <v>4444</v>
      </c>
      <c r="C518" s="3">
        <v>143822.37604263207</v>
      </c>
      <c r="D518" s="4">
        <v>38381</v>
      </c>
      <c r="E518" s="37">
        <v>41005</v>
      </c>
      <c r="F518" s="53" t="s">
        <v>6525</v>
      </c>
    </row>
    <row r="519" spans="1:6" ht="24.95" customHeight="1" x14ac:dyDescent="0.2">
      <c r="A519" s="35">
        <v>517</v>
      </c>
      <c r="B519" s="36" t="s">
        <v>453</v>
      </c>
      <c r="C519" s="3">
        <v>143588.39202965709</v>
      </c>
      <c r="D519" s="4">
        <v>30298</v>
      </c>
      <c r="E519" s="37">
        <v>41950</v>
      </c>
      <c r="F519" s="53" t="s">
        <v>454</v>
      </c>
    </row>
    <row r="520" spans="1:6" ht="24.95" customHeight="1" x14ac:dyDescent="0.2">
      <c r="A520" s="35">
        <v>518</v>
      </c>
      <c r="B520" s="36" t="s">
        <v>455</v>
      </c>
      <c r="C520" s="3">
        <v>143462.70000000001</v>
      </c>
      <c r="D520" s="4">
        <v>27685</v>
      </c>
      <c r="E520" s="37">
        <v>42657</v>
      </c>
      <c r="F520" s="53" t="s">
        <v>45</v>
      </c>
    </row>
    <row r="521" spans="1:6" ht="24.95" customHeight="1" x14ac:dyDescent="0.2">
      <c r="A521" s="35">
        <v>519</v>
      </c>
      <c r="B521" s="36" t="s">
        <v>456</v>
      </c>
      <c r="C521" s="3">
        <v>143136.39365152922</v>
      </c>
      <c r="D521" s="4">
        <v>30660</v>
      </c>
      <c r="E521" s="37">
        <v>41796</v>
      </c>
      <c r="F521" s="53" t="s">
        <v>6529</v>
      </c>
    </row>
    <row r="522" spans="1:6" ht="24.95" customHeight="1" x14ac:dyDescent="0.2">
      <c r="A522" s="35">
        <v>520</v>
      </c>
      <c r="B522" s="36" t="s">
        <v>457</v>
      </c>
      <c r="C522" s="3">
        <v>142798.19277108434</v>
      </c>
      <c r="D522" s="4">
        <v>39673</v>
      </c>
      <c r="E522" s="37">
        <v>38317</v>
      </c>
      <c r="F522" s="53" t="s">
        <v>186</v>
      </c>
    </row>
    <row r="523" spans="1:6" ht="24.95" customHeight="1" x14ac:dyDescent="0.2">
      <c r="A523" s="35">
        <v>521</v>
      </c>
      <c r="B523" s="36" t="s">
        <v>458</v>
      </c>
      <c r="C523" s="3">
        <v>142741.29</v>
      </c>
      <c r="D523" s="4">
        <v>28095</v>
      </c>
      <c r="E523" s="37">
        <v>43847</v>
      </c>
      <c r="F523" s="53" t="s">
        <v>10</v>
      </c>
    </row>
    <row r="524" spans="1:6" ht="24.95" customHeight="1" x14ac:dyDescent="0.2">
      <c r="A524" s="35">
        <v>522</v>
      </c>
      <c r="B524" s="36" t="s">
        <v>7166</v>
      </c>
      <c r="C524" s="3">
        <f>'2024'!E36</f>
        <v>142024.56</v>
      </c>
      <c r="D524" s="4">
        <f>'2024'!F36</f>
        <v>20080</v>
      </c>
      <c r="E524" s="37">
        <v>45520</v>
      </c>
      <c r="F524" s="53" t="s">
        <v>16</v>
      </c>
    </row>
    <row r="525" spans="1:6" ht="24.95" customHeight="1" x14ac:dyDescent="0.2">
      <c r="A525" s="35">
        <v>523</v>
      </c>
      <c r="B525" s="36" t="s">
        <v>459</v>
      </c>
      <c r="C525" s="3">
        <v>141732.53000000003</v>
      </c>
      <c r="D525" s="4">
        <v>28426</v>
      </c>
      <c r="E525" s="37">
        <v>42601</v>
      </c>
      <c r="F525" s="53" t="s">
        <v>25</v>
      </c>
    </row>
    <row r="526" spans="1:6" ht="24.95" customHeight="1" x14ac:dyDescent="0.2">
      <c r="A526" s="35">
        <v>524</v>
      </c>
      <c r="B526" s="36" t="s">
        <v>460</v>
      </c>
      <c r="C526" s="3">
        <v>141724.68721037998</v>
      </c>
      <c r="D526" s="4">
        <v>49147</v>
      </c>
      <c r="E526" s="37">
        <v>38163</v>
      </c>
      <c r="F526" s="53" t="s">
        <v>125</v>
      </c>
    </row>
    <row r="527" spans="1:6" ht="24.95" customHeight="1" x14ac:dyDescent="0.2">
      <c r="A527" s="35">
        <v>525</v>
      </c>
      <c r="B527" s="36" t="s">
        <v>461</v>
      </c>
      <c r="C527" s="3">
        <v>141600.874652456</v>
      </c>
      <c r="D527" s="4">
        <v>28354</v>
      </c>
      <c r="E527" s="37">
        <v>41747</v>
      </c>
      <c r="F527" s="53" t="s">
        <v>6528</v>
      </c>
    </row>
    <row r="528" spans="1:6" ht="24.95" customHeight="1" x14ac:dyDescent="0.2">
      <c r="A528" s="35">
        <v>526</v>
      </c>
      <c r="B528" s="36" t="s">
        <v>462</v>
      </c>
      <c r="C528" s="3">
        <v>141583.17886932346</v>
      </c>
      <c r="D528" s="4">
        <v>42605</v>
      </c>
      <c r="E528" s="37">
        <v>39262</v>
      </c>
      <c r="F528" s="53" t="s">
        <v>6531</v>
      </c>
    </row>
    <row r="529" spans="1:6" ht="24.95" customHeight="1" x14ac:dyDescent="0.2">
      <c r="A529" s="35">
        <v>527</v>
      </c>
      <c r="B529" s="36" t="s">
        <v>4445</v>
      </c>
      <c r="C529" s="3">
        <v>141489.61422613531</v>
      </c>
      <c r="D529" s="4">
        <v>41693</v>
      </c>
      <c r="E529" s="37">
        <v>41173</v>
      </c>
      <c r="F529" s="53" t="s">
        <v>23</v>
      </c>
    </row>
    <row r="530" spans="1:6" ht="24.95" customHeight="1" x14ac:dyDescent="0.2">
      <c r="A530" s="35">
        <v>528</v>
      </c>
      <c r="B530" s="36" t="s">
        <v>463</v>
      </c>
      <c r="C530" s="3">
        <v>141361.12720111216</v>
      </c>
      <c r="D530" s="4">
        <v>28318</v>
      </c>
      <c r="E530" s="37">
        <v>41859</v>
      </c>
      <c r="F530" s="53" t="s">
        <v>4</v>
      </c>
    </row>
    <row r="531" spans="1:6" ht="24.95" customHeight="1" x14ac:dyDescent="0.2">
      <c r="A531" s="35">
        <v>529</v>
      </c>
      <c r="B531" s="36" t="s">
        <v>466</v>
      </c>
      <c r="C531" s="3">
        <f>140105.76+'2023'!E333+'2024'!E361</f>
        <v>141056.76</v>
      </c>
      <c r="D531" s="4">
        <f>26501+'2023'!F333+'2024'!F361</f>
        <v>26733</v>
      </c>
      <c r="E531" s="37">
        <v>43574</v>
      </c>
      <c r="F531" s="53" t="s">
        <v>7398</v>
      </c>
    </row>
    <row r="532" spans="1:6" ht="24.95" customHeight="1" x14ac:dyDescent="0.2">
      <c r="A532" s="35">
        <v>530</v>
      </c>
      <c r="B532" s="36" t="s">
        <v>464</v>
      </c>
      <c r="C532" s="3">
        <v>141012.37</v>
      </c>
      <c r="D532" s="4">
        <v>28568</v>
      </c>
      <c r="E532" s="37">
        <v>42531</v>
      </c>
      <c r="F532" s="53" t="s">
        <v>426</v>
      </c>
    </row>
    <row r="533" spans="1:6" ht="24.95" customHeight="1" x14ac:dyDescent="0.2">
      <c r="A533" s="35">
        <v>531</v>
      </c>
      <c r="B533" s="36" t="s">
        <v>7167</v>
      </c>
      <c r="C533" s="3">
        <f>'2024'!E37</f>
        <v>140820.03</v>
      </c>
      <c r="D533" s="4">
        <f>'2024'!F37</f>
        <v>21147</v>
      </c>
      <c r="E533" s="37">
        <v>45296</v>
      </c>
      <c r="F533" s="53" t="s">
        <v>45</v>
      </c>
    </row>
    <row r="534" spans="1:6" ht="24.95" customHeight="1" x14ac:dyDescent="0.2">
      <c r="A534" s="35">
        <v>532</v>
      </c>
      <c r="B534" s="36" t="s">
        <v>496</v>
      </c>
      <c r="C534" s="3">
        <f>130112.97+'2023'!E173</f>
        <v>140570.85</v>
      </c>
      <c r="D534" s="4">
        <f>25110+'2023'!F173</f>
        <v>27611</v>
      </c>
      <c r="E534" s="37">
        <v>44890</v>
      </c>
      <c r="F534" s="53" t="s">
        <v>16</v>
      </c>
    </row>
    <row r="535" spans="1:6" ht="24.95" customHeight="1" x14ac:dyDescent="0.2">
      <c r="A535" s="35">
        <v>533</v>
      </c>
      <c r="B535" s="36" t="s">
        <v>4446</v>
      </c>
      <c r="C535" s="3">
        <v>140279.44578313251</v>
      </c>
      <c r="D535" s="4">
        <v>29643</v>
      </c>
      <c r="E535" s="37">
        <v>41635</v>
      </c>
      <c r="F535" s="53" t="s">
        <v>4</v>
      </c>
    </row>
    <row r="536" spans="1:6" ht="24.95" customHeight="1" x14ac:dyDescent="0.2">
      <c r="A536" s="35">
        <v>534</v>
      </c>
      <c r="B536" s="36" t="s">
        <v>465</v>
      </c>
      <c r="C536" s="3">
        <v>140129</v>
      </c>
      <c r="D536" s="4">
        <v>25875</v>
      </c>
      <c r="E536" s="37">
        <v>42741</v>
      </c>
      <c r="F536" s="53" t="s">
        <v>129</v>
      </c>
    </row>
    <row r="537" spans="1:6" ht="24.95" customHeight="1" x14ac:dyDescent="0.2">
      <c r="A537" s="35">
        <v>535</v>
      </c>
      <c r="B537" s="36" t="s">
        <v>467</v>
      </c>
      <c r="C537" s="3">
        <v>139417.57414272474</v>
      </c>
      <c r="D537" s="4">
        <v>38200</v>
      </c>
      <c r="E537" s="37">
        <v>39486</v>
      </c>
      <c r="F537" s="53" t="s">
        <v>6531</v>
      </c>
    </row>
    <row r="538" spans="1:6" ht="24.95" customHeight="1" x14ac:dyDescent="0.2">
      <c r="A538" s="35">
        <v>536</v>
      </c>
      <c r="B538" s="36" t="s">
        <v>468</v>
      </c>
      <c r="C538" s="3">
        <v>139402.91226135311</v>
      </c>
      <c r="D538" s="4">
        <v>29491</v>
      </c>
      <c r="E538" s="37">
        <v>41915</v>
      </c>
      <c r="F538" s="53" t="s">
        <v>41</v>
      </c>
    </row>
    <row r="539" spans="1:6" ht="24.95" customHeight="1" x14ac:dyDescent="0.2">
      <c r="A539" s="35">
        <v>537</v>
      </c>
      <c r="B539" s="36" t="s">
        <v>7168</v>
      </c>
      <c r="C539" s="3">
        <f>'2024'!E38</f>
        <v>139390.89000000004</v>
      </c>
      <c r="D539" s="4">
        <f>'2024'!F38</f>
        <v>27037</v>
      </c>
      <c r="E539" s="37">
        <v>45331</v>
      </c>
      <c r="F539" s="53" t="s">
        <v>4</v>
      </c>
    </row>
    <row r="540" spans="1:6" ht="24.95" customHeight="1" x14ac:dyDescent="0.2">
      <c r="A540" s="35">
        <v>538</v>
      </c>
      <c r="B540" s="36" t="s">
        <v>4447</v>
      </c>
      <c r="C540" s="3">
        <v>139242.53582947174</v>
      </c>
      <c r="D540" s="4">
        <v>35276</v>
      </c>
      <c r="E540" s="37">
        <v>41117</v>
      </c>
      <c r="F540" s="53" t="s">
        <v>180</v>
      </c>
    </row>
    <row r="541" spans="1:6" ht="24.95" customHeight="1" x14ac:dyDescent="0.2">
      <c r="A541" s="35">
        <v>539</v>
      </c>
      <c r="B541" s="36" t="s">
        <v>469</v>
      </c>
      <c r="C541" s="3">
        <v>138908.76969416128</v>
      </c>
      <c r="D541" s="4">
        <v>42481</v>
      </c>
      <c r="E541" s="37">
        <v>39143</v>
      </c>
      <c r="F541" s="53" t="s">
        <v>470</v>
      </c>
    </row>
    <row r="542" spans="1:6" ht="24.95" customHeight="1" x14ac:dyDescent="0.2">
      <c r="A542" s="35">
        <v>540</v>
      </c>
      <c r="B542" s="36" t="s">
        <v>4448</v>
      </c>
      <c r="C542" s="3">
        <v>138739</v>
      </c>
      <c r="D542" s="4">
        <v>32556</v>
      </c>
      <c r="E542" s="37">
        <v>41628</v>
      </c>
      <c r="F542" s="53" t="s">
        <v>41</v>
      </c>
    </row>
    <row r="543" spans="1:6" ht="24.95" customHeight="1" x14ac:dyDescent="0.2">
      <c r="A543" s="35">
        <v>541</v>
      </c>
      <c r="B543" s="36" t="s">
        <v>6273</v>
      </c>
      <c r="C543" s="3">
        <f>'2023'!E42</f>
        <v>138551.31</v>
      </c>
      <c r="D543" s="4">
        <f>'2023'!F42</f>
        <v>18918</v>
      </c>
      <c r="E543" s="37">
        <v>44974</v>
      </c>
      <c r="F543" s="53" t="s">
        <v>16</v>
      </c>
    </row>
    <row r="544" spans="1:6" ht="24.95" customHeight="1" x14ac:dyDescent="0.2">
      <c r="A544" s="35">
        <v>542</v>
      </c>
      <c r="B544" s="36" t="s">
        <v>471</v>
      </c>
      <c r="C544" s="3">
        <v>138262.62743280816</v>
      </c>
      <c r="D544" s="4">
        <v>40437</v>
      </c>
      <c r="E544" s="37">
        <v>39255</v>
      </c>
      <c r="F544" s="53" t="s">
        <v>125</v>
      </c>
    </row>
    <row r="545" spans="1:6" ht="24.95" customHeight="1" x14ac:dyDescent="0.2">
      <c r="A545" s="35">
        <v>543</v>
      </c>
      <c r="B545" s="36" t="s">
        <v>7169</v>
      </c>
      <c r="C545" s="3">
        <f>'2024'!E39</f>
        <v>138100.32</v>
      </c>
      <c r="D545" s="4">
        <f>'2024'!F39</f>
        <v>20092</v>
      </c>
      <c r="E545" s="37">
        <v>45317</v>
      </c>
      <c r="F545" s="53" t="s">
        <v>5864</v>
      </c>
    </row>
    <row r="546" spans="1:6" ht="24.95" customHeight="1" x14ac:dyDescent="0.2">
      <c r="A546" s="35">
        <v>544</v>
      </c>
      <c r="B546" s="36" t="s">
        <v>472</v>
      </c>
      <c r="C546" s="3">
        <v>137520.28208989807</v>
      </c>
      <c r="D546" s="4">
        <v>44178</v>
      </c>
      <c r="E546" s="37">
        <v>39479</v>
      </c>
      <c r="F546" s="53" t="s">
        <v>245</v>
      </c>
    </row>
    <row r="547" spans="1:6" ht="24.95" customHeight="1" x14ac:dyDescent="0.2">
      <c r="A547" s="35">
        <v>545</v>
      </c>
      <c r="B547" s="36" t="s">
        <v>6274</v>
      </c>
      <c r="C547" s="3">
        <f>'2023'!E43</f>
        <v>136718.25</v>
      </c>
      <c r="D547" s="4">
        <f>'2023'!F43</f>
        <v>19740</v>
      </c>
      <c r="E547" s="37">
        <v>45023</v>
      </c>
      <c r="F547" s="53" t="s">
        <v>45</v>
      </c>
    </row>
    <row r="548" spans="1:6" ht="24.95" customHeight="1" x14ac:dyDescent="0.2">
      <c r="A548" s="35">
        <v>546</v>
      </c>
      <c r="B548" s="36" t="s">
        <v>473</v>
      </c>
      <c r="C548" s="3">
        <v>136398.29</v>
      </c>
      <c r="D548" s="4">
        <v>28239</v>
      </c>
      <c r="E548" s="37">
        <v>43896</v>
      </c>
      <c r="F548" s="53" t="s">
        <v>16</v>
      </c>
    </row>
    <row r="549" spans="1:6" ht="24.95" customHeight="1" x14ac:dyDescent="0.2">
      <c r="A549" s="35">
        <v>547</v>
      </c>
      <c r="B549" s="36" t="s">
        <v>4449</v>
      </c>
      <c r="C549" s="3">
        <v>136244.49721964783</v>
      </c>
      <c r="D549" s="4">
        <v>31135</v>
      </c>
      <c r="E549" s="37">
        <v>40431</v>
      </c>
      <c r="F549" s="53" t="s">
        <v>45</v>
      </c>
    </row>
    <row r="550" spans="1:6" ht="24.95" customHeight="1" x14ac:dyDescent="0.2">
      <c r="A550" s="35">
        <v>548</v>
      </c>
      <c r="B550" s="36" t="s">
        <v>474</v>
      </c>
      <c r="C550" s="3">
        <v>135517.43512511585</v>
      </c>
      <c r="D550" s="4">
        <v>29538</v>
      </c>
      <c r="E550" s="37">
        <v>41866</v>
      </c>
      <c r="F550" s="53" t="s">
        <v>1566</v>
      </c>
    </row>
    <row r="551" spans="1:6" ht="24.95" customHeight="1" x14ac:dyDescent="0.2">
      <c r="A551" s="35">
        <v>549</v>
      </c>
      <c r="B551" s="36" t="s">
        <v>475</v>
      </c>
      <c r="C551" s="3">
        <v>134984.36051899908</v>
      </c>
      <c r="D551" s="4">
        <v>42276</v>
      </c>
      <c r="E551" s="37">
        <v>37722</v>
      </c>
      <c r="F551" s="53" t="s">
        <v>184</v>
      </c>
    </row>
    <row r="552" spans="1:6" ht="24.95" customHeight="1" x14ac:dyDescent="0.2">
      <c r="A552" s="35">
        <v>550</v>
      </c>
      <c r="B552" s="36" t="s">
        <v>476</v>
      </c>
      <c r="C552" s="3">
        <v>134865.23690917515</v>
      </c>
      <c r="D552" s="4">
        <v>37424</v>
      </c>
      <c r="E552" s="37">
        <v>40550</v>
      </c>
      <c r="F552" s="53" t="s">
        <v>45</v>
      </c>
    </row>
    <row r="553" spans="1:6" ht="24.95" customHeight="1" x14ac:dyDescent="0.2">
      <c r="A553" s="35">
        <v>551</v>
      </c>
      <c r="B553" s="36" t="s">
        <v>477</v>
      </c>
      <c r="C553" s="3">
        <v>134214.26088971269</v>
      </c>
      <c r="D553" s="4">
        <v>36703</v>
      </c>
      <c r="E553" s="37">
        <v>39445</v>
      </c>
      <c r="F553" s="53" t="s">
        <v>6531</v>
      </c>
    </row>
    <row r="554" spans="1:6" ht="24.95" customHeight="1" x14ac:dyDescent="0.2">
      <c r="A554" s="35">
        <v>552</v>
      </c>
      <c r="B554" s="36" t="s">
        <v>478</v>
      </c>
      <c r="C554" s="3">
        <v>133476.51760889712</v>
      </c>
      <c r="D554" s="4">
        <v>34555</v>
      </c>
      <c r="E554" s="37">
        <v>39752</v>
      </c>
      <c r="F554" s="53" t="s">
        <v>444</v>
      </c>
    </row>
    <row r="555" spans="1:6" ht="24.95" customHeight="1" x14ac:dyDescent="0.2">
      <c r="A555" s="35">
        <v>553</v>
      </c>
      <c r="B555" s="36" t="s">
        <v>479</v>
      </c>
      <c r="C555" s="3">
        <v>133127</v>
      </c>
      <c r="D555" s="4">
        <v>24944</v>
      </c>
      <c r="E555" s="37">
        <v>43567</v>
      </c>
      <c r="F555" s="53" t="s">
        <v>129</v>
      </c>
    </row>
    <row r="556" spans="1:6" ht="24.95" customHeight="1" x14ac:dyDescent="0.2">
      <c r="A556" s="35">
        <v>554</v>
      </c>
      <c r="B556" s="36" t="s">
        <v>480</v>
      </c>
      <c r="C556" s="3">
        <v>132871</v>
      </c>
      <c r="D556" s="4">
        <v>28806</v>
      </c>
      <c r="E556" s="37">
        <v>43035</v>
      </c>
      <c r="F556" s="53" t="s">
        <v>129</v>
      </c>
    </row>
    <row r="557" spans="1:6" ht="24.95" customHeight="1" x14ac:dyDescent="0.2">
      <c r="A557" s="35">
        <v>555</v>
      </c>
      <c r="B557" s="36" t="s">
        <v>481</v>
      </c>
      <c r="C557" s="3">
        <v>132756.7481464319</v>
      </c>
      <c r="D557" s="4">
        <v>36045</v>
      </c>
      <c r="E557" s="37">
        <v>39479</v>
      </c>
      <c r="F557" s="53" t="s">
        <v>482</v>
      </c>
    </row>
    <row r="558" spans="1:6" ht="24.95" customHeight="1" x14ac:dyDescent="0.2">
      <c r="A558" s="35">
        <v>556</v>
      </c>
      <c r="B558" s="36" t="s">
        <v>483</v>
      </c>
      <c r="C558" s="3">
        <v>132534.17000000001</v>
      </c>
      <c r="D558" s="4">
        <v>29012</v>
      </c>
      <c r="E558" s="37">
        <v>42552</v>
      </c>
      <c r="F558" s="53" t="s">
        <v>4</v>
      </c>
    </row>
    <row r="559" spans="1:6" ht="24.95" customHeight="1" x14ac:dyDescent="0.2">
      <c r="A559" s="35">
        <v>557</v>
      </c>
      <c r="B559" s="36" t="s">
        <v>6275</v>
      </c>
      <c r="C559" s="3">
        <f>'2023'!E44</f>
        <v>132325.18</v>
      </c>
      <c r="D559" s="4">
        <f>'2023'!F44</f>
        <v>19342</v>
      </c>
      <c r="E559" s="37">
        <v>45198</v>
      </c>
      <c r="F559" s="53" t="s">
        <v>4</v>
      </c>
    </row>
    <row r="560" spans="1:6" ht="24.95" customHeight="1" x14ac:dyDescent="0.2">
      <c r="A560" s="35">
        <v>558</v>
      </c>
      <c r="B560" s="36" t="s">
        <v>484</v>
      </c>
      <c r="C560" s="3">
        <v>132024.30000000002</v>
      </c>
      <c r="D560" s="4">
        <v>29586</v>
      </c>
      <c r="E560" s="37">
        <v>43546</v>
      </c>
      <c r="F560" s="53" t="s">
        <v>4</v>
      </c>
    </row>
    <row r="561" spans="1:6" ht="24.95" customHeight="1" x14ac:dyDescent="0.2">
      <c r="A561" s="35">
        <v>559</v>
      </c>
      <c r="B561" s="36" t="s">
        <v>488</v>
      </c>
      <c r="C561" s="3">
        <f>131779.18+'2023'!E399+'2024'!E381</f>
        <v>131990.18</v>
      </c>
      <c r="D561" s="4">
        <f>22813+'2023'!F399+'2024'!F381</f>
        <v>22854</v>
      </c>
      <c r="E561" s="37">
        <v>43868</v>
      </c>
      <c r="F561" s="53" t="s">
        <v>489</v>
      </c>
    </row>
    <row r="562" spans="1:6" ht="24.95" customHeight="1" x14ac:dyDescent="0.2">
      <c r="A562" s="35">
        <v>560</v>
      </c>
      <c r="B562" s="36" t="s">
        <v>485</v>
      </c>
      <c r="C562" s="3">
        <v>131821.27548656164</v>
      </c>
      <c r="D562" s="4">
        <v>36009</v>
      </c>
      <c r="E562" s="37">
        <v>40326</v>
      </c>
      <c r="F562" s="53" t="s">
        <v>6529</v>
      </c>
    </row>
    <row r="563" spans="1:6" ht="24.95" customHeight="1" x14ac:dyDescent="0.2">
      <c r="A563" s="35">
        <v>561</v>
      </c>
      <c r="B563" s="36" t="s">
        <v>486</v>
      </c>
      <c r="C563" s="3">
        <v>131793.90639481001</v>
      </c>
      <c r="D563" s="4">
        <v>32993</v>
      </c>
      <c r="E563" s="37">
        <v>40114</v>
      </c>
      <c r="F563" s="53" t="s">
        <v>45</v>
      </c>
    </row>
    <row r="564" spans="1:6" ht="24.95" customHeight="1" x14ac:dyDescent="0.2">
      <c r="A564" s="35">
        <v>562</v>
      </c>
      <c r="B564" s="36" t="s">
        <v>487</v>
      </c>
      <c r="C564" s="3">
        <v>131780.38693234476</v>
      </c>
      <c r="D564" s="4">
        <v>28166</v>
      </c>
      <c r="E564" s="37">
        <v>41901</v>
      </c>
      <c r="F564" s="53" t="s">
        <v>41</v>
      </c>
    </row>
    <row r="565" spans="1:6" ht="24.95" customHeight="1" x14ac:dyDescent="0.2">
      <c r="A565" s="35">
        <v>563</v>
      </c>
      <c r="B565" s="36" t="s">
        <v>4450</v>
      </c>
      <c r="C565" s="3">
        <v>131738.80618628359</v>
      </c>
      <c r="D565" s="4">
        <v>29986</v>
      </c>
      <c r="E565" s="37">
        <v>40767</v>
      </c>
      <c r="F565" s="53" t="s">
        <v>180</v>
      </c>
    </row>
    <row r="566" spans="1:6" ht="24.95" customHeight="1" x14ac:dyDescent="0.2">
      <c r="A566" s="35">
        <v>564</v>
      </c>
      <c r="B566" s="36" t="s">
        <v>6277</v>
      </c>
      <c r="C566" s="3">
        <f>'2023'!E46+'2024'!E302</f>
        <v>131704.36000000002</v>
      </c>
      <c r="D566" s="4">
        <f>'2023'!F46+'2024'!F302</f>
        <v>19524</v>
      </c>
      <c r="E566" s="37">
        <v>45205</v>
      </c>
      <c r="F566" s="53" t="s">
        <v>10</v>
      </c>
    </row>
    <row r="567" spans="1:6" ht="24.95" customHeight="1" x14ac:dyDescent="0.2">
      <c r="A567" s="35">
        <v>565</v>
      </c>
      <c r="B567" s="36" t="s">
        <v>4451</v>
      </c>
      <c r="C567" s="3">
        <v>131675.45180722891</v>
      </c>
      <c r="D567" s="4">
        <v>34671</v>
      </c>
      <c r="E567" s="37">
        <v>40844</v>
      </c>
      <c r="F567" s="53" t="s">
        <v>6531</v>
      </c>
    </row>
    <row r="568" spans="1:6" ht="24.95" customHeight="1" x14ac:dyDescent="0.2">
      <c r="A568" s="35">
        <v>566</v>
      </c>
      <c r="B568" s="36" t="s">
        <v>490</v>
      </c>
      <c r="C568" s="3">
        <v>131605.55000000002</v>
      </c>
      <c r="D568" s="4">
        <v>20903</v>
      </c>
      <c r="E568" s="37">
        <v>43805</v>
      </c>
      <c r="F568" s="53" t="s">
        <v>253</v>
      </c>
    </row>
    <row r="569" spans="1:6" ht="24.95" customHeight="1" x14ac:dyDescent="0.2">
      <c r="A569" s="35">
        <v>567</v>
      </c>
      <c r="B569" s="36" t="s">
        <v>6276</v>
      </c>
      <c r="C569" s="3">
        <f>'2023'!E45</f>
        <v>131393.69</v>
      </c>
      <c r="D569" s="4">
        <f>'2023'!F45</f>
        <v>19394</v>
      </c>
      <c r="E569" s="37">
        <v>45205</v>
      </c>
      <c r="F569" s="53" t="s">
        <v>16</v>
      </c>
    </row>
    <row r="570" spans="1:6" ht="24.95" customHeight="1" x14ac:dyDescent="0.2">
      <c r="A570" s="35">
        <v>568</v>
      </c>
      <c r="B570" s="36" t="s">
        <v>491</v>
      </c>
      <c r="C570" s="3">
        <v>131340.36144578314</v>
      </c>
      <c r="D570" s="4">
        <v>36053</v>
      </c>
      <c r="E570" s="37">
        <v>39423</v>
      </c>
      <c r="F570" s="53" t="s">
        <v>6531</v>
      </c>
    </row>
    <row r="571" spans="1:6" ht="24.95" customHeight="1" x14ac:dyDescent="0.2">
      <c r="A571" s="35">
        <v>569</v>
      </c>
      <c r="B571" s="36" t="s">
        <v>492</v>
      </c>
      <c r="C571" s="3">
        <v>131108.11515291937</v>
      </c>
      <c r="D571" s="4">
        <v>39561</v>
      </c>
      <c r="E571" s="37">
        <v>39682</v>
      </c>
      <c r="F571" s="53" t="s">
        <v>125</v>
      </c>
    </row>
    <row r="572" spans="1:6" ht="24.95" customHeight="1" x14ac:dyDescent="0.2">
      <c r="A572" s="35">
        <v>570</v>
      </c>
      <c r="B572" s="36" t="s">
        <v>493</v>
      </c>
      <c r="C572" s="3">
        <v>131018</v>
      </c>
      <c r="D572" s="4">
        <v>21604</v>
      </c>
      <c r="E572" s="37">
        <v>44085</v>
      </c>
      <c r="F572" s="53" t="s">
        <v>129</v>
      </c>
    </row>
    <row r="573" spans="1:6" ht="24.95" customHeight="1" x14ac:dyDescent="0.2">
      <c r="A573" s="35">
        <v>571</v>
      </c>
      <c r="B573" s="36" t="s">
        <v>6278</v>
      </c>
      <c r="C573" s="3">
        <f>'2023'!E47+'2024'!E333</f>
        <v>130932.48000000001</v>
      </c>
      <c r="D573" s="4">
        <f>'2023'!F47+'2024'!F333</f>
        <v>20614</v>
      </c>
      <c r="E573" s="37">
        <v>44981</v>
      </c>
      <c r="F573" s="53" t="s">
        <v>489</v>
      </c>
    </row>
    <row r="574" spans="1:6" ht="24.95" customHeight="1" x14ac:dyDescent="0.2">
      <c r="A574" s="35">
        <v>572</v>
      </c>
      <c r="B574" s="36" t="s">
        <v>6279</v>
      </c>
      <c r="C574" s="3">
        <f>'2023'!E48+'2024'!E300</f>
        <v>130585.79999999999</v>
      </c>
      <c r="D574" s="4">
        <f>'2023'!F48+'2024'!F300</f>
        <v>19906</v>
      </c>
      <c r="E574" s="37">
        <v>44967</v>
      </c>
      <c r="F574" s="53" t="s">
        <v>220</v>
      </c>
    </row>
    <row r="575" spans="1:6" ht="24.95" customHeight="1" x14ac:dyDescent="0.2">
      <c r="A575" s="35">
        <v>573</v>
      </c>
      <c r="B575" s="36" t="s">
        <v>494</v>
      </c>
      <c r="C575" s="3">
        <v>130452.48783595923</v>
      </c>
      <c r="D575" s="4">
        <v>32895</v>
      </c>
      <c r="E575" s="37">
        <v>39766</v>
      </c>
      <c r="F575" s="53" t="s">
        <v>495</v>
      </c>
    </row>
    <row r="576" spans="1:6" ht="24.95" customHeight="1" x14ac:dyDescent="0.2">
      <c r="A576" s="35">
        <v>574</v>
      </c>
      <c r="B576" s="36" t="s">
        <v>497</v>
      </c>
      <c r="C576" s="3">
        <v>130106.47</v>
      </c>
      <c r="D576" s="4">
        <v>23677</v>
      </c>
      <c r="E576" s="37">
        <v>43196</v>
      </c>
      <c r="F576" s="53" t="s">
        <v>6522</v>
      </c>
    </row>
    <row r="577" spans="1:6" ht="24.95" customHeight="1" x14ac:dyDescent="0.2">
      <c r="A577" s="35">
        <v>575</v>
      </c>
      <c r="B577" s="36" t="s">
        <v>7170</v>
      </c>
      <c r="C577" s="3">
        <f>'2024'!E40</f>
        <v>129818.69999999998</v>
      </c>
      <c r="D577" s="4">
        <f>'2024'!F40</f>
        <v>19224</v>
      </c>
      <c r="E577" s="37">
        <v>45562</v>
      </c>
      <c r="F577" s="53" t="s">
        <v>5091</v>
      </c>
    </row>
    <row r="578" spans="1:6" ht="24.95" customHeight="1" x14ac:dyDescent="0.2">
      <c r="A578" s="35">
        <v>576</v>
      </c>
      <c r="B578" s="36" t="s">
        <v>4452</v>
      </c>
      <c r="C578" s="3">
        <v>129328.95041705284</v>
      </c>
      <c r="D578" s="4">
        <v>37829</v>
      </c>
      <c r="E578" s="37">
        <v>41145</v>
      </c>
      <c r="F578" s="53" t="s">
        <v>129</v>
      </c>
    </row>
    <row r="579" spans="1:6" ht="24.95" customHeight="1" x14ac:dyDescent="0.2">
      <c r="A579" s="35">
        <v>577</v>
      </c>
      <c r="B579" s="36" t="s">
        <v>498</v>
      </c>
      <c r="C579" s="3">
        <v>129175.53869323448</v>
      </c>
      <c r="D579" s="4">
        <v>42649</v>
      </c>
      <c r="E579" s="37">
        <v>39094</v>
      </c>
      <c r="F579" s="53" t="s">
        <v>6531</v>
      </c>
    </row>
    <row r="580" spans="1:6" ht="24.95" customHeight="1" x14ac:dyDescent="0.2">
      <c r="A580" s="35">
        <v>578</v>
      </c>
      <c r="B580" s="36" t="s">
        <v>499</v>
      </c>
      <c r="C580" s="3">
        <v>128991.60101946247</v>
      </c>
      <c r="D580" s="4">
        <v>38668</v>
      </c>
      <c r="E580" s="37">
        <v>38996</v>
      </c>
      <c r="F580" s="53" t="s">
        <v>6531</v>
      </c>
    </row>
    <row r="581" spans="1:6" ht="24.95" customHeight="1" x14ac:dyDescent="0.2">
      <c r="A581" s="35">
        <v>579</v>
      </c>
      <c r="B581" s="36" t="s">
        <v>500</v>
      </c>
      <c r="C581" s="3">
        <v>128828.55</v>
      </c>
      <c r="D581" s="4">
        <v>23481</v>
      </c>
      <c r="E581" s="37">
        <v>43623</v>
      </c>
      <c r="F581" s="53" t="s">
        <v>6522</v>
      </c>
    </row>
    <row r="582" spans="1:6" ht="24.95" customHeight="1" x14ac:dyDescent="0.2">
      <c r="A582" s="35">
        <v>580</v>
      </c>
      <c r="B582" s="36" t="s">
        <v>501</v>
      </c>
      <c r="C582" s="3">
        <v>128541.17</v>
      </c>
      <c r="D582" s="4">
        <v>21972</v>
      </c>
      <c r="E582" s="37">
        <v>43525</v>
      </c>
      <c r="F582" s="53" t="s">
        <v>439</v>
      </c>
    </row>
    <row r="583" spans="1:6" ht="24.95" customHeight="1" x14ac:dyDescent="0.2">
      <c r="A583" s="35">
        <v>581</v>
      </c>
      <c r="B583" s="36" t="s">
        <v>502</v>
      </c>
      <c r="C583" s="3">
        <v>128339.46362372568</v>
      </c>
      <c r="D583" s="4">
        <v>36396</v>
      </c>
      <c r="E583" s="37">
        <v>40487</v>
      </c>
      <c r="F583" s="53" t="s">
        <v>125</v>
      </c>
    </row>
    <row r="584" spans="1:6" ht="24.95" customHeight="1" x14ac:dyDescent="0.2">
      <c r="A584" s="35">
        <v>582</v>
      </c>
      <c r="B584" s="36" t="s">
        <v>503</v>
      </c>
      <c r="C584" s="3">
        <v>128242.09</v>
      </c>
      <c r="D584" s="4">
        <v>23357</v>
      </c>
      <c r="E584" s="37">
        <v>42930</v>
      </c>
      <c r="F584" s="53" t="s">
        <v>45</v>
      </c>
    </row>
    <row r="585" spans="1:6" ht="24.95" customHeight="1" x14ac:dyDescent="0.2">
      <c r="A585" s="35">
        <v>583</v>
      </c>
      <c r="B585" s="36" t="s">
        <v>504</v>
      </c>
      <c r="C585" s="3">
        <v>127636.43999999999</v>
      </c>
      <c r="D585" s="4">
        <v>25448</v>
      </c>
      <c r="E585" s="37">
        <v>42377</v>
      </c>
      <c r="F585" s="53" t="s">
        <v>505</v>
      </c>
    </row>
    <row r="586" spans="1:6" ht="24.95" customHeight="1" x14ac:dyDescent="0.2">
      <c r="A586" s="35">
        <v>584</v>
      </c>
      <c r="B586" s="36" t="s">
        <v>4453</v>
      </c>
      <c r="C586" s="3">
        <v>127296.28127896199</v>
      </c>
      <c r="D586" s="4">
        <v>32629</v>
      </c>
      <c r="E586" s="37">
        <v>41285</v>
      </c>
      <c r="F586" s="53" t="s">
        <v>23</v>
      </c>
    </row>
    <row r="587" spans="1:6" ht="24.95" customHeight="1" x14ac:dyDescent="0.2">
      <c r="A587" s="35">
        <v>585</v>
      </c>
      <c r="B587" s="36" t="s">
        <v>506</v>
      </c>
      <c r="C587" s="3">
        <v>127247.01691380909</v>
      </c>
      <c r="D587" s="4">
        <v>34526</v>
      </c>
      <c r="E587" s="37">
        <v>40403</v>
      </c>
      <c r="F587" s="53" t="s">
        <v>23</v>
      </c>
    </row>
    <row r="588" spans="1:6" ht="24.95" customHeight="1" x14ac:dyDescent="0.2">
      <c r="A588" s="35">
        <v>586</v>
      </c>
      <c r="B588" s="36" t="s">
        <v>507</v>
      </c>
      <c r="C588" s="3">
        <v>127106.41</v>
      </c>
      <c r="D588" s="4">
        <v>22144</v>
      </c>
      <c r="E588" s="37">
        <v>43875</v>
      </c>
      <c r="F588" s="53" t="s">
        <v>45</v>
      </c>
    </row>
    <row r="589" spans="1:6" ht="24.95" customHeight="1" x14ac:dyDescent="0.2">
      <c r="A589" s="35">
        <v>587</v>
      </c>
      <c r="B589" s="36" t="s">
        <v>508</v>
      </c>
      <c r="C589" s="3">
        <v>126936.97868396663</v>
      </c>
      <c r="D589" s="4">
        <v>33282</v>
      </c>
      <c r="E589" s="37">
        <v>39969</v>
      </c>
      <c r="F589" s="53" t="s">
        <v>45</v>
      </c>
    </row>
    <row r="590" spans="1:6" ht="24.95" customHeight="1" x14ac:dyDescent="0.2">
      <c r="A590" s="35">
        <v>588</v>
      </c>
      <c r="B590" s="36" t="s">
        <v>509</v>
      </c>
      <c r="C590" s="3">
        <v>126807.74443929565</v>
      </c>
      <c r="D590" s="4">
        <v>32643</v>
      </c>
      <c r="E590" s="37">
        <v>40053</v>
      </c>
      <c r="F590" s="53" t="s">
        <v>6525</v>
      </c>
    </row>
    <row r="591" spans="1:6" ht="24.95" customHeight="1" x14ac:dyDescent="0.2">
      <c r="A591" s="35">
        <v>589</v>
      </c>
      <c r="B591" s="36" t="s">
        <v>4454</v>
      </c>
      <c r="C591" s="3">
        <v>126674.00370713625</v>
      </c>
      <c r="D591" s="4">
        <v>28358</v>
      </c>
      <c r="E591" s="37">
        <v>41572</v>
      </c>
      <c r="F591" s="53" t="s">
        <v>439</v>
      </c>
    </row>
    <row r="592" spans="1:6" ht="24.95" customHeight="1" x14ac:dyDescent="0.2">
      <c r="A592" s="35">
        <v>590</v>
      </c>
      <c r="B592" s="36" t="s">
        <v>510</v>
      </c>
      <c r="C592" s="3">
        <v>126659.98</v>
      </c>
      <c r="D592" s="4">
        <v>31605</v>
      </c>
      <c r="E592" s="37">
        <v>42678</v>
      </c>
      <c r="F592" s="53" t="s">
        <v>511</v>
      </c>
    </row>
    <row r="593" spans="1:6" ht="24.95" customHeight="1" x14ac:dyDescent="0.2">
      <c r="A593" s="35">
        <v>591</v>
      </c>
      <c r="B593" s="36" t="s">
        <v>512</v>
      </c>
      <c r="C593" s="3">
        <v>126300.4</v>
      </c>
      <c r="D593" s="4">
        <v>26505</v>
      </c>
      <c r="E593" s="37">
        <v>42524</v>
      </c>
      <c r="F593" s="53" t="s">
        <v>25</v>
      </c>
    </row>
    <row r="594" spans="1:6" ht="24.95" customHeight="1" x14ac:dyDescent="0.2">
      <c r="A594" s="35">
        <v>592</v>
      </c>
      <c r="B594" s="36" t="s">
        <v>513</v>
      </c>
      <c r="C594" s="3">
        <v>126205.68813716405</v>
      </c>
      <c r="D594" s="4">
        <v>35304</v>
      </c>
      <c r="E594" s="37">
        <v>39472</v>
      </c>
      <c r="F594" s="53" t="s">
        <v>125</v>
      </c>
    </row>
    <row r="595" spans="1:6" ht="24.95" customHeight="1" x14ac:dyDescent="0.2">
      <c r="A595" s="35">
        <v>593</v>
      </c>
      <c r="B595" s="36" t="s">
        <v>514</v>
      </c>
      <c r="C595" s="3">
        <v>126083.75810936053</v>
      </c>
      <c r="D595" s="4">
        <v>34194</v>
      </c>
      <c r="E595" s="37">
        <v>39507</v>
      </c>
      <c r="F595" s="53" t="s">
        <v>6531</v>
      </c>
    </row>
    <row r="596" spans="1:6" ht="24.95" customHeight="1" x14ac:dyDescent="0.2">
      <c r="A596" s="35">
        <v>594</v>
      </c>
      <c r="B596" s="36" t="s">
        <v>515</v>
      </c>
      <c r="C596" s="3">
        <v>125796.12</v>
      </c>
      <c r="D596" s="4">
        <v>28159</v>
      </c>
      <c r="E596" s="37">
        <v>43000</v>
      </c>
      <c r="F596" s="53" t="s">
        <v>25</v>
      </c>
    </row>
    <row r="597" spans="1:6" ht="24.95" customHeight="1" x14ac:dyDescent="0.2">
      <c r="A597" s="35">
        <v>595</v>
      </c>
      <c r="B597" s="36" t="s">
        <v>6281</v>
      </c>
      <c r="C597" s="3">
        <f>'2023'!E50+'2024'!E325</f>
        <v>125686.93000000002</v>
      </c>
      <c r="D597" s="4">
        <f>'2023'!F50+'2024'!F325</f>
        <v>25445</v>
      </c>
      <c r="E597" s="37">
        <v>45163</v>
      </c>
      <c r="F597" s="53" t="s">
        <v>5091</v>
      </c>
    </row>
    <row r="598" spans="1:6" ht="24.95" customHeight="1" x14ac:dyDescent="0.2">
      <c r="A598" s="35">
        <v>596</v>
      </c>
      <c r="B598" s="36" t="s">
        <v>516</v>
      </c>
      <c r="C598" s="3">
        <v>125307.66334569045</v>
      </c>
      <c r="D598" s="4">
        <v>36204</v>
      </c>
      <c r="E598" s="37">
        <v>39738</v>
      </c>
      <c r="F598" s="53" t="s">
        <v>6531</v>
      </c>
    </row>
    <row r="599" spans="1:6" ht="24.95" customHeight="1" x14ac:dyDescent="0.2">
      <c r="A599" s="35">
        <v>597</v>
      </c>
      <c r="B599" s="36" t="s">
        <v>517</v>
      </c>
      <c r="C599" s="3">
        <v>125046.98</v>
      </c>
      <c r="D599" s="4">
        <v>23771</v>
      </c>
      <c r="E599" s="37">
        <v>42797</v>
      </c>
      <c r="F599" s="53" t="s">
        <v>41</v>
      </c>
    </row>
    <row r="600" spans="1:6" ht="24.95" customHeight="1" x14ac:dyDescent="0.2">
      <c r="A600" s="35">
        <v>598</v>
      </c>
      <c r="B600" s="36" t="s">
        <v>518</v>
      </c>
      <c r="C600" s="3">
        <v>124999.09</v>
      </c>
      <c r="D600" s="4">
        <v>20475</v>
      </c>
      <c r="E600" s="37">
        <v>43455</v>
      </c>
      <c r="F600" s="53" t="s">
        <v>6522</v>
      </c>
    </row>
    <row r="601" spans="1:6" ht="24.95" customHeight="1" x14ac:dyDescent="0.2">
      <c r="A601" s="35">
        <v>599</v>
      </c>
      <c r="B601" s="36" t="s">
        <v>519</v>
      </c>
      <c r="C601" s="3">
        <v>124840.29</v>
      </c>
      <c r="D601" s="4">
        <v>29367</v>
      </c>
      <c r="E601" s="37">
        <v>43651</v>
      </c>
      <c r="F601" s="53" t="s">
        <v>4</v>
      </c>
    </row>
    <row r="602" spans="1:6" ht="24.95" customHeight="1" x14ac:dyDescent="0.2">
      <c r="A602" s="35">
        <v>600</v>
      </c>
      <c r="B602" s="36" t="s">
        <v>4455</v>
      </c>
      <c r="C602" s="3">
        <v>124815.80166821131</v>
      </c>
      <c r="D602" s="4">
        <v>28434</v>
      </c>
      <c r="E602" s="37">
        <v>41607</v>
      </c>
      <c r="F602" s="53" t="s">
        <v>45</v>
      </c>
    </row>
    <row r="603" spans="1:6" ht="24.95" customHeight="1" x14ac:dyDescent="0.2">
      <c r="A603" s="35">
        <v>601</v>
      </c>
      <c r="B603" s="36" t="s">
        <v>520</v>
      </c>
      <c r="C603" s="3">
        <v>124592.1</v>
      </c>
      <c r="D603" s="4">
        <v>25031</v>
      </c>
      <c r="E603" s="37">
        <v>42412</v>
      </c>
      <c r="F603" s="53" t="s">
        <v>25</v>
      </c>
    </row>
    <row r="604" spans="1:6" ht="24.95" customHeight="1" x14ac:dyDescent="0.2">
      <c r="A604" s="35">
        <v>602</v>
      </c>
      <c r="B604" s="36" t="s">
        <v>521</v>
      </c>
      <c r="C604" s="3">
        <v>124287.94601482854</v>
      </c>
      <c r="D604" s="4">
        <v>36952</v>
      </c>
      <c r="E604" s="37">
        <v>39038</v>
      </c>
      <c r="F604" s="53" t="s">
        <v>45</v>
      </c>
    </row>
    <row r="605" spans="1:6" ht="24.95" customHeight="1" x14ac:dyDescent="0.2">
      <c r="A605" s="35">
        <v>603</v>
      </c>
      <c r="B605" s="36" t="s">
        <v>522</v>
      </c>
      <c r="C605" s="3">
        <v>124272.47451343837</v>
      </c>
      <c r="D605" s="4">
        <v>47112</v>
      </c>
      <c r="E605" s="37">
        <v>36749</v>
      </c>
      <c r="F605" s="53" t="s">
        <v>374</v>
      </c>
    </row>
    <row r="606" spans="1:6" ht="24.95" customHeight="1" x14ac:dyDescent="0.2">
      <c r="A606" s="35">
        <v>604</v>
      </c>
      <c r="B606" s="36" t="s">
        <v>523</v>
      </c>
      <c r="C606" s="3">
        <v>123783.37000000001</v>
      </c>
      <c r="D606" s="4">
        <v>33703</v>
      </c>
      <c r="E606" s="37">
        <v>42139</v>
      </c>
      <c r="F606" s="53" t="s">
        <v>505</v>
      </c>
    </row>
    <row r="607" spans="1:6" ht="24.95" customHeight="1" x14ac:dyDescent="0.2">
      <c r="A607" s="35">
        <v>605</v>
      </c>
      <c r="B607" s="36" t="s">
        <v>524</v>
      </c>
      <c r="C607" s="3">
        <v>123279.30954587582</v>
      </c>
      <c r="D607" s="4">
        <v>37677</v>
      </c>
      <c r="E607" s="37">
        <v>39360</v>
      </c>
      <c r="F607" s="53" t="s">
        <v>45</v>
      </c>
    </row>
    <row r="608" spans="1:6" ht="24.95" customHeight="1" x14ac:dyDescent="0.2">
      <c r="A608" s="35">
        <v>606</v>
      </c>
      <c r="B608" s="36" t="s">
        <v>525</v>
      </c>
      <c r="C608" s="3">
        <v>123272.95</v>
      </c>
      <c r="D608" s="4">
        <v>23597</v>
      </c>
      <c r="E608" s="37">
        <v>42916</v>
      </c>
      <c r="F608" s="53" t="s">
        <v>45</v>
      </c>
    </row>
    <row r="609" spans="1:6" ht="24.95" customHeight="1" x14ac:dyDescent="0.2">
      <c r="A609" s="35">
        <v>607</v>
      </c>
      <c r="B609" s="36" t="s">
        <v>526</v>
      </c>
      <c r="C609" s="3">
        <v>123135.13670064876</v>
      </c>
      <c r="D609" s="4">
        <v>36012</v>
      </c>
      <c r="E609" s="37">
        <v>38023</v>
      </c>
      <c r="F609" s="53" t="s">
        <v>125</v>
      </c>
    </row>
    <row r="610" spans="1:6" ht="24.95" customHeight="1" x14ac:dyDescent="0.2">
      <c r="A610" s="35">
        <v>608</v>
      </c>
      <c r="B610" s="36" t="s">
        <v>527</v>
      </c>
      <c r="C610" s="3">
        <v>123113.27038924932</v>
      </c>
      <c r="D610" s="4">
        <v>25714</v>
      </c>
      <c r="E610" s="37">
        <v>41397</v>
      </c>
      <c r="F610" s="53" t="s">
        <v>6529</v>
      </c>
    </row>
    <row r="611" spans="1:6" ht="24.95" customHeight="1" x14ac:dyDescent="0.2">
      <c r="A611" s="35">
        <v>609</v>
      </c>
      <c r="B611" s="36" t="s">
        <v>4456</v>
      </c>
      <c r="C611" s="3">
        <v>122795.02722428176</v>
      </c>
      <c r="D611" s="4">
        <v>33982</v>
      </c>
      <c r="E611" s="37">
        <v>40886</v>
      </c>
      <c r="F611" s="53" t="s">
        <v>45</v>
      </c>
    </row>
    <row r="612" spans="1:6" ht="24.95" customHeight="1" x14ac:dyDescent="0.2">
      <c r="A612" s="35">
        <v>610</v>
      </c>
      <c r="B612" s="36" t="s">
        <v>7171</v>
      </c>
      <c r="C612" s="3">
        <f>'2024'!E41</f>
        <v>122322.7</v>
      </c>
      <c r="D612" s="4">
        <f>'2024'!F41</f>
        <v>18392</v>
      </c>
      <c r="E612" s="37">
        <v>45548</v>
      </c>
      <c r="F612" s="53" t="s">
        <v>4</v>
      </c>
    </row>
    <row r="613" spans="1:6" ht="24.95" customHeight="1" x14ac:dyDescent="0.2">
      <c r="A613" s="35">
        <v>611</v>
      </c>
      <c r="B613" s="36" t="s">
        <v>528</v>
      </c>
      <c r="C613" s="3">
        <v>122133.34105653383</v>
      </c>
      <c r="D613" s="4">
        <v>49153</v>
      </c>
      <c r="E613" s="37">
        <v>36889</v>
      </c>
      <c r="F613" s="53" t="s">
        <v>529</v>
      </c>
    </row>
    <row r="614" spans="1:6" ht="24.95" customHeight="1" x14ac:dyDescent="0.2">
      <c r="A614" s="35">
        <v>612</v>
      </c>
      <c r="B614" s="36" t="s">
        <v>530</v>
      </c>
      <c r="C614" s="3">
        <v>121994.03382761817</v>
      </c>
      <c r="D614" s="4">
        <v>31718</v>
      </c>
      <c r="E614" s="37">
        <v>39787</v>
      </c>
      <c r="F614" s="53" t="s">
        <v>470</v>
      </c>
    </row>
    <row r="615" spans="1:6" ht="24.95" customHeight="1" x14ac:dyDescent="0.2">
      <c r="A615" s="35">
        <v>613</v>
      </c>
      <c r="B615" s="36" t="s">
        <v>7172</v>
      </c>
      <c r="C615" s="3">
        <f>'2024'!E42</f>
        <v>121991.32</v>
      </c>
      <c r="D615" s="4">
        <f>'2024'!F42</f>
        <v>17653</v>
      </c>
      <c r="E615" s="37">
        <v>45422</v>
      </c>
      <c r="F615" s="53" t="s">
        <v>16</v>
      </c>
    </row>
    <row r="616" spans="1:6" ht="24.95" customHeight="1" x14ac:dyDescent="0.2">
      <c r="A616" s="35">
        <v>614</v>
      </c>
      <c r="B616" s="36" t="s">
        <v>531</v>
      </c>
      <c r="C616" s="3">
        <v>121935.64</v>
      </c>
      <c r="D616" s="4">
        <v>27433</v>
      </c>
      <c r="E616" s="37">
        <v>42412</v>
      </c>
      <c r="F616" s="53" t="s">
        <v>426</v>
      </c>
    </row>
    <row r="617" spans="1:6" ht="24.95" customHeight="1" x14ac:dyDescent="0.2">
      <c r="A617" s="35">
        <v>615</v>
      </c>
      <c r="B617" s="36" t="s">
        <v>532</v>
      </c>
      <c r="C617" s="3">
        <v>121543.09545875811</v>
      </c>
      <c r="D617" s="4">
        <v>57285</v>
      </c>
      <c r="E617" s="37">
        <v>36966</v>
      </c>
      <c r="F617" s="53" t="s">
        <v>374</v>
      </c>
    </row>
    <row r="618" spans="1:6" ht="24.95" customHeight="1" x14ac:dyDescent="0.2">
      <c r="A618" s="35">
        <v>616</v>
      </c>
      <c r="B618" s="36" t="s">
        <v>4457</v>
      </c>
      <c r="C618" s="3">
        <v>121421.74467099167</v>
      </c>
      <c r="D618" s="4">
        <v>32554</v>
      </c>
      <c r="E618" s="37">
        <v>41026</v>
      </c>
      <c r="F618" s="53" t="s">
        <v>23</v>
      </c>
    </row>
    <row r="619" spans="1:6" ht="24.95" customHeight="1" x14ac:dyDescent="0.2">
      <c r="A619" s="35">
        <v>617</v>
      </c>
      <c r="B619" s="36" t="s">
        <v>533</v>
      </c>
      <c r="C619" s="3">
        <v>121392.92</v>
      </c>
      <c r="D619" s="4">
        <v>22356</v>
      </c>
      <c r="E619" s="37">
        <v>42496</v>
      </c>
      <c r="F619" s="53" t="s">
        <v>16</v>
      </c>
    </row>
    <row r="620" spans="1:6" ht="24.95" customHeight="1" x14ac:dyDescent="0.2">
      <c r="A620" s="35">
        <v>618</v>
      </c>
      <c r="B620" s="36" t="s">
        <v>534</v>
      </c>
      <c r="C620" s="3">
        <v>121271.43188137164</v>
      </c>
      <c r="D620" s="4">
        <v>52048</v>
      </c>
      <c r="E620" s="37">
        <v>36105</v>
      </c>
      <c r="F620" s="53" t="s">
        <v>184</v>
      </c>
    </row>
    <row r="621" spans="1:6" ht="24.95" customHeight="1" x14ac:dyDescent="0.2">
      <c r="A621" s="35">
        <v>619</v>
      </c>
      <c r="B621" s="36" t="s">
        <v>535</v>
      </c>
      <c r="C621" s="3">
        <v>121037.70852641335</v>
      </c>
      <c r="D621" s="4">
        <v>40657</v>
      </c>
      <c r="E621" s="37">
        <v>38093</v>
      </c>
      <c r="F621" s="53" t="s">
        <v>536</v>
      </c>
    </row>
    <row r="622" spans="1:6" ht="24.95" customHeight="1" x14ac:dyDescent="0.2">
      <c r="A622" s="35">
        <v>620</v>
      </c>
      <c r="B622" s="36" t="s">
        <v>537</v>
      </c>
      <c r="C622" s="3">
        <v>120981.81475903615</v>
      </c>
      <c r="D622" s="4">
        <v>25408</v>
      </c>
      <c r="E622" s="37">
        <v>41915</v>
      </c>
      <c r="F622" s="53" t="s">
        <v>89</v>
      </c>
    </row>
    <row r="623" spans="1:6" ht="24.95" customHeight="1" x14ac:dyDescent="0.2">
      <c r="A623" s="35">
        <v>621</v>
      </c>
      <c r="B623" s="36" t="s">
        <v>538</v>
      </c>
      <c r="C623" s="3">
        <v>120849.16589434662</v>
      </c>
      <c r="D623" s="4">
        <v>36307</v>
      </c>
      <c r="E623" s="37">
        <v>37351</v>
      </c>
      <c r="F623" s="53" t="s">
        <v>184</v>
      </c>
    </row>
    <row r="624" spans="1:6" ht="24.95" customHeight="1" x14ac:dyDescent="0.2">
      <c r="A624" s="35">
        <v>622</v>
      </c>
      <c r="B624" s="36" t="s">
        <v>6282</v>
      </c>
      <c r="C624" s="3">
        <f>'2023'!E51</f>
        <v>120814</v>
      </c>
      <c r="D624" s="4">
        <f>'2023'!F51</f>
        <v>17464</v>
      </c>
      <c r="E624" s="37">
        <v>45100</v>
      </c>
      <c r="F624" s="53" t="s">
        <v>45</v>
      </c>
    </row>
    <row r="625" spans="1:6" ht="24.95" customHeight="1" x14ac:dyDescent="0.2">
      <c r="A625" s="35">
        <v>623</v>
      </c>
      <c r="B625" s="36" t="s">
        <v>540</v>
      </c>
      <c r="C625" s="3">
        <v>120454.36</v>
      </c>
      <c r="D625" s="4">
        <v>22413</v>
      </c>
      <c r="E625" s="37">
        <v>43693</v>
      </c>
      <c r="F625" s="53" t="s">
        <v>541</v>
      </c>
    </row>
    <row r="626" spans="1:6" ht="24.95" customHeight="1" x14ac:dyDescent="0.2">
      <c r="A626" s="35">
        <v>624</v>
      </c>
      <c r="B626" s="36" t="s">
        <v>542</v>
      </c>
      <c r="C626" s="3">
        <v>120292.66</v>
      </c>
      <c r="D626" s="4">
        <v>19731</v>
      </c>
      <c r="E626" s="37">
        <v>43833</v>
      </c>
      <c r="F626" s="53" t="s">
        <v>45</v>
      </c>
    </row>
    <row r="627" spans="1:6" ht="24.95" customHeight="1" x14ac:dyDescent="0.2">
      <c r="A627" s="35">
        <v>625</v>
      </c>
      <c r="B627" s="36" t="s">
        <v>546</v>
      </c>
      <c r="C627" s="3">
        <f>119805.53+'2023'!E362</f>
        <v>120203.03</v>
      </c>
      <c r="D627" s="4">
        <f>18919+'2023'!F362</f>
        <v>18979</v>
      </c>
      <c r="E627" s="37">
        <v>44820</v>
      </c>
      <c r="F627" s="53" t="s">
        <v>10</v>
      </c>
    </row>
    <row r="628" spans="1:6" ht="24.95" customHeight="1" x14ac:dyDescent="0.2">
      <c r="A628" s="35">
        <v>626</v>
      </c>
      <c r="B628" s="36" t="s">
        <v>543</v>
      </c>
      <c r="C628" s="3">
        <v>120101.36700648749</v>
      </c>
      <c r="D628" s="4">
        <v>33893</v>
      </c>
      <c r="E628" s="37">
        <v>39430</v>
      </c>
      <c r="F628" s="53" t="s">
        <v>125</v>
      </c>
    </row>
    <row r="629" spans="1:6" ht="24.95" customHeight="1" x14ac:dyDescent="0.2">
      <c r="A629" s="35">
        <v>627</v>
      </c>
      <c r="B629" s="36" t="s">
        <v>544</v>
      </c>
      <c r="C629" s="3">
        <v>120007.11770157554</v>
      </c>
      <c r="D629" s="4">
        <v>26757</v>
      </c>
      <c r="E629" s="37">
        <v>41712</v>
      </c>
      <c r="F629" s="53" t="s">
        <v>41</v>
      </c>
    </row>
    <row r="630" spans="1:6" ht="24.95" customHeight="1" x14ac:dyDescent="0.2">
      <c r="A630" s="35">
        <v>628</v>
      </c>
      <c r="B630" s="36" t="s">
        <v>545</v>
      </c>
      <c r="C630" s="3">
        <v>119910.01506024097</v>
      </c>
      <c r="D630" s="4">
        <v>22802</v>
      </c>
      <c r="E630" s="37">
        <v>41775</v>
      </c>
      <c r="F630" s="53" t="s">
        <v>180</v>
      </c>
    </row>
    <row r="631" spans="1:6" ht="24.95" customHeight="1" x14ac:dyDescent="0.2">
      <c r="A631" s="35">
        <v>629</v>
      </c>
      <c r="B631" s="36" t="s">
        <v>4458</v>
      </c>
      <c r="C631" s="3">
        <v>119909.92817423541</v>
      </c>
      <c r="D631" s="4">
        <v>26795</v>
      </c>
      <c r="E631" s="37">
        <v>41579</v>
      </c>
      <c r="F631" s="53" t="s">
        <v>4459</v>
      </c>
    </row>
    <row r="632" spans="1:6" ht="24.95" customHeight="1" x14ac:dyDescent="0.2">
      <c r="A632" s="35">
        <v>630</v>
      </c>
      <c r="B632" s="36" t="s">
        <v>6283</v>
      </c>
      <c r="C632" s="3">
        <f>'2023'!E52</f>
        <v>119881.64</v>
      </c>
      <c r="D632" s="4">
        <f>'2023'!F52</f>
        <v>16876</v>
      </c>
      <c r="E632" s="37">
        <v>44995</v>
      </c>
      <c r="F632" s="53" t="s">
        <v>5127</v>
      </c>
    </row>
    <row r="633" spans="1:6" ht="24.95" customHeight="1" x14ac:dyDescent="0.2">
      <c r="A633" s="35">
        <v>631</v>
      </c>
      <c r="B633" s="36" t="s">
        <v>547</v>
      </c>
      <c r="C633" s="3">
        <v>119804.79610750696</v>
      </c>
      <c r="D633" s="4">
        <v>51880</v>
      </c>
      <c r="E633" s="37">
        <v>36042</v>
      </c>
      <c r="F633" s="53" t="s">
        <v>374</v>
      </c>
    </row>
    <row r="634" spans="1:6" ht="24.95" customHeight="1" x14ac:dyDescent="0.2">
      <c r="A634" s="35">
        <v>632</v>
      </c>
      <c r="B634" s="36" t="s">
        <v>548</v>
      </c>
      <c r="C634" s="3">
        <v>119801.26274328082</v>
      </c>
      <c r="D634" s="4">
        <v>42486</v>
      </c>
      <c r="E634" s="37">
        <v>36959</v>
      </c>
      <c r="F634" s="53" t="s">
        <v>536</v>
      </c>
    </row>
    <row r="635" spans="1:6" ht="24.95" customHeight="1" x14ac:dyDescent="0.2">
      <c r="A635" s="35">
        <v>633</v>
      </c>
      <c r="B635" s="36" t="s">
        <v>549</v>
      </c>
      <c r="C635" s="3">
        <v>118939.1218721038</v>
      </c>
      <c r="D635" s="4">
        <v>37853</v>
      </c>
      <c r="E635" s="37">
        <v>37659</v>
      </c>
      <c r="F635" s="53" t="s">
        <v>184</v>
      </c>
    </row>
    <row r="636" spans="1:6" ht="24.95" customHeight="1" x14ac:dyDescent="0.2">
      <c r="A636" s="35">
        <v>634</v>
      </c>
      <c r="B636" s="36" t="s">
        <v>4460</v>
      </c>
      <c r="C636" s="3">
        <v>118928.26112140872</v>
      </c>
      <c r="D636" s="4">
        <v>26186</v>
      </c>
      <c r="E636" s="37">
        <v>40858</v>
      </c>
      <c r="F636" s="53" t="s">
        <v>23</v>
      </c>
    </row>
    <row r="637" spans="1:6" ht="24.95" customHeight="1" x14ac:dyDescent="0.2">
      <c r="A637" s="35">
        <v>635</v>
      </c>
      <c r="B637" s="36" t="s">
        <v>550</v>
      </c>
      <c r="C637" s="3">
        <v>118926</v>
      </c>
      <c r="D637" s="4">
        <v>17638</v>
      </c>
      <c r="E637" s="37">
        <v>44673</v>
      </c>
      <c r="F637" s="53" t="s">
        <v>129</v>
      </c>
    </row>
    <row r="638" spans="1:6" ht="24.95" customHeight="1" x14ac:dyDescent="0.2">
      <c r="A638" s="35">
        <v>636</v>
      </c>
      <c r="B638" s="36" t="s">
        <v>4461</v>
      </c>
      <c r="C638" s="3">
        <v>118712.78382761817</v>
      </c>
      <c r="D638" s="4">
        <v>26030</v>
      </c>
      <c r="E638" s="37">
        <v>41166</v>
      </c>
      <c r="F638" s="53" t="s">
        <v>45</v>
      </c>
    </row>
    <row r="639" spans="1:6" ht="24.95" customHeight="1" x14ac:dyDescent="0.2">
      <c r="A639" s="35">
        <v>637</v>
      </c>
      <c r="B639" s="36" t="s">
        <v>551</v>
      </c>
      <c r="C639" s="3">
        <v>118600.12164040779</v>
      </c>
      <c r="D639" s="4">
        <v>35695</v>
      </c>
      <c r="E639" s="37">
        <v>39542</v>
      </c>
      <c r="F639" s="53" t="s">
        <v>6529</v>
      </c>
    </row>
    <row r="640" spans="1:6" ht="24.95" customHeight="1" x14ac:dyDescent="0.2">
      <c r="A640" s="35">
        <v>638</v>
      </c>
      <c r="B640" s="36" t="s">
        <v>552</v>
      </c>
      <c r="C640" s="3">
        <v>118498.46</v>
      </c>
      <c r="D640" s="4">
        <v>18708</v>
      </c>
      <c r="E640" s="37">
        <v>43777</v>
      </c>
      <c r="F640" s="53" t="s">
        <v>4</v>
      </c>
    </row>
    <row r="641" spans="1:6" ht="24.95" customHeight="1" x14ac:dyDescent="0.2">
      <c r="A641" s="35">
        <v>639</v>
      </c>
      <c r="B641" s="36" t="s">
        <v>553</v>
      </c>
      <c r="C641" s="3">
        <v>118352.31</v>
      </c>
      <c r="D641" s="4">
        <v>21384</v>
      </c>
      <c r="E641" s="37">
        <v>42286</v>
      </c>
      <c r="F641" s="53" t="s">
        <v>45</v>
      </c>
    </row>
    <row r="642" spans="1:6" ht="24.95" customHeight="1" x14ac:dyDescent="0.2">
      <c r="A642" s="35">
        <v>640</v>
      </c>
      <c r="B642" s="36" t="s">
        <v>4462</v>
      </c>
      <c r="C642" s="3">
        <v>118262.56950880446</v>
      </c>
      <c r="D642" s="4">
        <v>31598</v>
      </c>
      <c r="E642" s="37">
        <v>41621</v>
      </c>
      <c r="F642" s="53" t="s">
        <v>129</v>
      </c>
    </row>
    <row r="643" spans="1:6" ht="24.95" customHeight="1" x14ac:dyDescent="0.2">
      <c r="A643" s="35">
        <v>641</v>
      </c>
      <c r="B643" s="36" t="s">
        <v>561</v>
      </c>
      <c r="C643" s="3">
        <f>116315+'2023'!E272</f>
        <v>118099</v>
      </c>
      <c r="D643" s="4">
        <f>23788+'2023'!F272</f>
        <v>24554</v>
      </c>
      <c r="E643" s="37">
        <v>44848</v>
      </c>
      <c r="F643" s="53" t="s">
        <v>129</v>
      </c>
    </row>
    <row r="644" spans="1:6" ht="24.95" customHeight="1" x14ac:dyDescent="0.2">
      <c r="A644" s="35">
        <v>642</v>
      </c>
      <c r="B644" s="36" t="s">
        <v>4463</v>
      </c>
      <c r="C644" s="3">
        <v>118098.35495829472</v>
      </c>
      <c r="D644" s="4">
        <v>24207</v>
      </c>
      <c r="E644" s="37">
        <v>41033</v>
      </c>
      <c r="F644" s="53" t="s">
        <v>6529</v>
      </c>
    </row>
    <row r="645" spans="1:6" ht="24.95" customHeight="1" x14ac:dyDescent="0.2">
      <c r="A645" s="35">
        <v>643</v>
      </c>
      <c r="B645" s="36" t="s">
        <v>554</v>
      </c>
      <c r="C645" s="3">
        <v>117533.04</v>
      </c>
      <c r="D645" s="4">
        <v>20633</v>
      </c>
      <c r="E645" s="37">
        <v>43056</v>
      </c>
      <c r="F645" s="53" t="s">
        <v>25</v>
      </c>
    </row>
    <row r="646" spans="1:6" ht="24.95" customHeight="1" x14ac:dyDescent="0.2">
      <c r="A646" s="35">
        <v>644</v>
      </c>
      <c r="B646" s="36" t="s">
        <v>555</v>
      </c>
      <c r="C646" s="3">
        <v>117431.79448563485</v>
      </c>
      <c r="D646" s="4">
        <v>24694</v>
      </c>
      <c r="E646" s="37">
        <v>40480</v>
      </c>
      <c r="F646" s="53" t="s">
        <v>4</v>
      </c>
    </row>
    <row r="647" spans="1:6" ht="24.95" customHeight="1" x14ac:dyDescent="0.2">
      <c r="A647" s="35">
        <v>645</v>
      </c>
      <c r="B647" s="36" t="s">
        <v>556</v>
      </c>
      <c r="C647" s="3">
        <v>117402</v>
      </c>
      <c r="D647" s="4">
        <v>25623</v>
      </c>
      <c r="E647" s="37">
        <v>43154</v>
      </c>
      <c r="F647" s="53" t="s">
        <v>129</v>
      </c>
    </row>
    <row r="648" spans="1:6" ht="24.95" customHeight="1" x14ac:dyDescent="0.2">
      <c r="A648" s="35">
        <v>646</v>
      </c>
      <c r="B648" s="36" t="s">
        <v>557</v>
      </c>
      <c r="C648" s="3">
        <v>117348.81835032438</v>
      </c>
      <c r="D648" s="4">
        <v>34340</v>
      </c>
      <c r="E648" s="37">
        <v>39199</v>
      </c>
      <c r="F648" s="53" t="s">
        <v>95</v>
      </c>
    </row>
    <row r="649" spans="1:6" ht="24.95" customHeight="1" x14ac:dyDescent="0.2">
      <c r="A649" s="35">
        <v>647</v>
      </c>
      <c r="B649" s="36" t="s">
        <v>558</v>
      </c>
      <c r="C649" s="3">
        <v>117175.42000000001</v>
      </c>
      <c r="D649" s="4">
        <v>24131</v>
      </c>
      <c r="E649" s="37">
        <v>44106</v>
      </c>
      <c r="F649" s="53" t="s">
        <v>559</v>
      </c>
    </row>
    <row r="650" spans="1:6" ht="24.95" customHeight="1" x14ac:dyDescent="0.2">
      <c r="A650" s="35">
        <v>648</v>
      </c>
      <c r="B650" s="36" t="s">
        <v>4464</v>
      </c>
      <c r="C650" s="3">
        <v>116908.66832715478</v>
      </c>
      <c r="D650" s="4">
        <v>30284</v>
      </c>
      <c r="E650" s="37">
        <v>40893</v>
      </c>
      <c r="F650" s="53" t="s">
        <v>6526</v>
      </c>
    </row>
    <row r="651" spans="1:6" ht="24.95" customHeight="1" x14ac:dyDescent="0.2">
      <c r="A651" s="35">
        <v>649</v>
      </c>
      <c r="B651" s="36" t="s">
        <v>560</v>
      </c>
      <c r="C651" s="3">
        <v>116357.61</v>
      </c>
      <c r="D651" s="4">
        <v>24436</v>
      </c>
      <c r="E651" s="37">
        <v>42216</v>
      </c>
      <c r="F651" s="53" t="s">
        <v>6528</v>
      </c>
    </row>
    <row r="652" spans="1:6" ht="24.95" customHeight="1" x14ac:dyDescent="0.2">
      <c r="A652" s="35">
        <v>650</v>
      </c>
      <c r="B652" s="36" t="s">
        <v>562</v>
      </c>
      <c r="C652" s="3">
        <v>116290.15</v>
      </c>
      <c r="D652" s="4">
        <v>20542</v>
      </c>
      <c r="E652" s="37">
        <v>43483</v>
      </c>
      <c r="F652" s="53" t="s">
        <v>16</v>
      </c>
    </row>
    <row r="653" spans="1:6" ht="24.95" customHeight="1" x14ac:dyDescent="0.2">
      <c r="A653" s="35">
        <v>651</v>
      </c>
      <c r="B653" s="36" t="s">
        <v>563</v>
      </c>
      <c r="C653" s="3">
        <v>116145.44717330862</v>
      </c>
      <c r="D653" s="4">
        <v>26178</v>
      </c>
      <c r="E653" s="37">
        <v>41691</v>
      </c>
      <c r="F653" s="53" t="s">
        <v>129</v>
      </c>
    </row>
    <row r="654" spans="1:6" ht="24.95" customHeight="1" x14ac:dyDescent="0.2">
      <c r="A654" s="35">
        <v>652</v>
      </c>
      <c r="B654" s="36" t="s">
        <v>564</v>
      </c>
      <c r="C654" s="3">
        <v>116079.99304911956</v>
      </c>
      <c r="D654" s="4">
        <v>33889</v>
      </c>
      <c r="E654" s="37">
        <v>38786</v>
      </c>
      <c r="F654" s="53" t="s">
        <v>565</v>
      </c>
    </row>
    <row r="655" spans="1:6" ht="24.95" customHeight="1" x14ac:dyDescent="0.2">
      <c r="A655" s="35">
        <v>653</v>
      </c>
      <c r="B655" s="36" t="s">
        <v>566</v>
      </c>
      <c r="C655" s="3">
        <v>115864.51575532902</v>
      </c>
      <c r="D655" s="4">
        <v>43101</v>
      </c>
      <c r="E655" s="37">
        <v>37127</v>
      </c>
      <c r="F655" s="53" t="s">
        <v>184</v>
      </c>
    </row>
    <row r="656" spans="1:6" ht="24.95" customHeight="1" x14ac:dyDescent="0.2">
      <c r="A656" s="35">
        <v>654</v>
      </c>
      <c r="B656" s="36" t="s">
        <v>567</v>
      </c>
      <c r="C656" s="3">
        <v>115812.96339202966</v>
      </c>
      <c r="D656" s="4">
        <v>40696</v>
      </c>
      <c r="E656" s="37">
        <v>37197</v>
      </c>
      <c r="F656" s="53" t="s">
        <v>184</v>
      </c>
    </row>
    <row r="657" spans="1:6" ht="24.95" customHeight="1" x14ac:dyDescent="0.2">
      <c r="A657" s="35">
        <v>655</v>
      </c>
      <c r="B657" s="36" t="s">
        <v>568</v>
      </c>
      <c r="C657" s="3">
        <v>115513.88999999998</v>
      </c>
      <c r="D657" s="4">
        <v>27511</v>
      </c>
      <c r="E657" s="37">
        <v>42734</v>
      </c>
      <c r="F657" s="53" t="s">
        <v>4</v>
      </c>
    </row>
    <row r="658" spans="1:6" ht="24.95" customHeight="1" x14ac:dyDescent="0.2">
      <c r="A658" s="35">
        <v>656</v>
      </c>
      <c r="B658" s="36" t="s">
        <v>569</v>
      </c>
      <c r="C658" s="3">
        <v>115249.76830398518</v>
      </c>
      <c r="D658" s="4">
        <v>41615</v>
      </c>
      <c r="E658" s="37">
        <v>38436</v>
      </c>
      <c r="F658" s="53" t="s">
        <v>186</v>
      </c>
    </row>
    <row r="659" spans="1:6" ht="24.95" customHeight="1" x14ac:dyDescent="0.2">
      <c r="A659" s="35">
        <v>657</v>
      </c>
      <c r="B659" s="36" t="s">
        <v>570</v>
      </c>
      <c r="C659" s="3">
        <v>114897.47451343837</v>
      </c>
      <c r="D659" s="4">
        <v>39545</v>
      </c>
      <c r="E659" s="37">
        <v>37246</v>
      </c>
      <c r="F659" s="53" t="s">
        <v>184</v>
      </c>
    </row>
    <row r="660" spans="1:6" ht="24.95" customHeight="1" x14ac:dyDescent="0.2">
      <c r="A660" s="35">
        <v>658</v>
      </c>
      <c r="B660" s="36" t="s">
        <v>571</v>
      </c>
      <c r="C660" s="3">
        <v>114565.83</v>
      </c>
      <c r="D660" s="4">
        <v>22944</v>
      </c>
      <c r="E660" s="37">
        <v>42447</v>
      </c>
      <c r="F660" s="53" t="s">
        <v>426</v>
      </c>
    </row>
    <row r="661" spans="1:6" ht="24.95" customHeight="1" x14ac:dyDescent="0.2">
      <c r="A661" s="35">
        <v>659</v>
      </c>
      <c r="B661" s="36" t="s">
        <v>572</v>
      </c>
      <c r="C661" s="3">
        <v>114477</v>
      </c>
      <c r="D661" s="4">
        <v>19908</v>
      </c>
      <c r="E661" s="37">
        <v>43091</v>
      </c>
      <c r="F661" s="53" t="s">
        <v>129</v>
      </c>
    </row>
    <row r="662" spans="1:6" ht="24.95" customHeight="1" x14ac:dyDescent="0.2">
      <c r="A662" s="35">
        <v>660</v>
      </c>
      <c r="B662" s="36" t="s">
        <v>573</v>
      </c>
      <c r="C662" s="3">
        <v>114394.40454124189</v>
      </c>
      <c r="D662" s="4">
        <v>27014</v>
      </c>
      <c r="E662" s="37">
        <v>40410</v>
      </c>
      <c r="F662" s="53" t="s">
        <v>6526</v>
      </c>
    </row>
    <row r="663" spans="1:6" ht="24.95" customHeight="1" x14ac:dyDescent="0.2">
      <c r="A663" s="35">
        <v>661</v>
      </c>
      <c r="B663" s="36" t="s">
        <v>7173</v>
      </c>
      <c r="C663" s="3">
        <f>'2024'!E43</f>
        <v>114341.33</v>
      </c>
      <c r="D663" s="4">
        <f>'2024'!F43</f>
        <v>15713</v>
      </c>
      <c r="E663" s="37">
        <v>45436</v>
      </c>
      <c r="F663" s="53" t="s">
        <v>25</v>
      </c>
    </row>
    <row r="664" spans="1:6" ht="24.95" customHeight="1" x14ac:dyDescent="0.2">
      <c r="A664" s="35">
        <v>662</v>
      </c>
      <c r="B664" s="36" t="s">
        <v>4465</v>
      </c>
      <c r="C664" s="3">
        <v>114313.2530120482</v>
      </c>
      <c r="D664" s="4">
        <v>28880</v>
      </c>
      <c r="E664" s="37">
        <v>41376</v>
      </c>
      <c r="F664" s="53" t="s">
        <v>6525</v>
      </c>
    </row>
    <row r="665" spans="1:6" ht="24.95" customHeight="1" x14ac:dyDescent="0.2">
      <c r="A665" s="35">
        <v>663</v>
      </c>
      <c r="B665" s="36" t="s">
        <v>4466</v>
      </c>
      <c r="C665" s="3">
        <v>114257.12465245598</v>
      </c>
      <c r="D665" s="4">
        <v>24311</v>
      </c>
      <c r="E665" s="37">
        <v>40977</v>
      </c>
      <c r="F665" s="53" t="s">
        <v>6529</v>
      </c>
    </row>
    <row r="666" spans="1:6" ht="24.95" customHeight="1" x14ac:dyDescent="0.2">
      <c r="A666" s="35">
        <v>664</v>
      </c>
      <c r="B666" s="36" t="s">
        <v>6284</v>
      </c>
      <c r="C666" s="3">
        <f>'2023'!E53</f>
        <v>114182.14</v>
      </c>
      <c r="D666" s="4">
        <f>'2023'!F53</f>
        <v>16885</v>
      </c>
      <c r="E666" s="37">
        <v>45107</v>
      </c>
      <c r="F666" s="53" t="s">
        <v>16</v>
      </c>
    </row>
    <row r="667" spans="1:6" ht="24.95" customHeight="1" x14ac:dyDescent="0.2">
      <c r="A667" s="35">
        <v>665</v>
      </c>
      <c r="B667" s="36" t="s">
        <v>574</v>
      </c>
      <c r="C667" s="3">
        <v>114135</v>
      </c>
      <c r="D667" s="4">
        <v>19736</v>
      </c>
      <c r="E667" s="37">
        <v>43462</v>
      </c>
      <c r="F667" s="53" t="s">
        <v>129</v>
      </c>
    </row>
    <row r="668" spans="1:6" ht="24.95" customHeight="1" x14ac:dyDescent="0.2">
      <c r="A668" s="35">
        <v>666</v>
      </c>
      <c r="B668" s="36" t="s">
        <v>575</v>
      </c>
      <c r="C668" s="3">
        <v>113903.12</v>
      </c>
      <c r="D668" s="4">
        <v>23039</v>
      </c>
      <c r="E668" s="37">
        <v>42790</v>
      </c>
      <c r="F668" s="53" t="s">
        <v>6523</v>
      </c>
    </row>
    <row r="669" spans="1:6" ht="24.95" customHeight="1" x14ac:dyDescent="0.2">
      <c r="A669" s="35">
        <v>667</v>
      </c>
      <c r="B669" s="36" t="s">
        <v>576</v>
      </c>
      <c r="C669" s="3">
        <v>113723.35495829472</v>
      </c>
      <c r="D669" s="4">
        <v>43674</v>
      </c>
      <c r="E669" s="37">
        <v>36518</v>
      </c>
      <c r="F669" s="53" t="s">
        <v>184</v>
      </c>
    </row>
    <row r="670" spans="1:6" ht="24.95" customHeight="1" x14ac:dyDescent="0.2">
      <c r="A670" s="35">
        <v>668</v>
      </c>
      <c r="B670" s="36" t="s">
        <v>577</v>
      </c>
      <c r="C670" s="3">
        <v>112990.61631139946</v>
      </c>
      <c r="D670" s="4">
        <v>42451</v>
      </c>
      <c r="E670" s="37">
        <v>36819</v>
      </c>
      <c r="F670" s="53" t="s">
        <v>227</v>
      </c>
    </row>
    <row r="671" spans="1:6" ht="24.95" customHeight="1" x14ac:dyDescent="0.2">
      <c r="A671" s="35">
        <v>669</v>
      </c>
      <c r="B671" s="36" t="s">
        <v>578</v>
      </c>
      <c r="C671" s="3">
        <v>112842.56</v>
      </c>
      <c r="D671" s="4">
        <v>17534</v>
      </c>
      <c r="E671" s="37">
        <v>43770</v>
      </c>
      <c r="F671" s="53" t="s">
        <v>41</v>
      </c>
    </row>
    <row r="672" spans="1:6" ht="24.95" customHeight="1" x14ac:dyDescent="0.2">
      <c r="A672" s="35">
        <v>670</v>
      </c>
      <c r="B672" s="36" t="s">
        <v>579</v>
      </c>
      <c r="C672" s="3">
        <v>112752</v>
      </c>
      <c r="D672" s="4">
        <v>19485</v>
      </c>
      <c r="E672" s="37">
        <v>42944</v>
      </c>
      <c r="F672" s="53" t="s">
        <v>4</v>
      </c>
    </row>
    <row r="673" spans="1:6" ht="24.95" customHeight="1" x14ac:dyDescent="0.2">
      <c r="A673" s="35">
        <v>671</v>
      </c>
      <c r="B673" s="36" t="s">
        <v>580</v>
      </c>
      <c r="C673" s="3">
        <v>112365.06603336423</v>
      </c>
      <c r="D673" s="4">
        <v>29031</v>
      </c>
      <c r="E673" s="37">
        <v>39745</v>
      </c>
      <c r="F673" s="53" t="s">
        <v>581</v>
      </c>
    </row>
    <row r="674" spans="1:6" ht="24.95" customHeight="1" x14ac:dyDescent="0.2">
      <c r="A674" s="35">
        <v>672</v>
      </c>
      <c r="B674" s="36" t="s">
        <v>582</v>
      </c>
      <c r="C674" s="3">
        <v>112360.25834105654</v>
      </c>
      <c r="D674" s="4">
        <v>30584</v>
      </c>
      <c r="E674" s="37">
        <v>39388</v>
      </c>
      <c r="F674" s="53" t="s">
        <v>6525</v>
      </c>
    </row>
    <row r="675" spans="1:6" ht="24.95" customHeight="1" x14ac:dyDescent="0.2">
      <c r="A675" s="35">
        <v>673</v>
      </c>
      <c r="B675" s="36" t="s">
        <v>583</v>
      </c>
      <c r="C675" s="3">
        <v>112034</v>
      </c>
      <c r="D675" s="4">
        <v>15745</v>
      </c>
      <c r="E675" s="37">
        <v>44603</v>
      </c>
      <c r="F675" s="53" t="s">
        <v>10</v>
      </c>
    </row>
    <row r="676" spans="1:6" ht="24.95" customHeight="1" x14ac:dyDescent="0.2">
      <c r="A676" s="35">
        <v>674</v>
      </c>
      <c r="B676" s="36" t="s">
        <v>584</v>
      </c>
      <c r="C676" s="3">
        <v>111994.94613067656</v>
      </c>
      <c r="D676" s="4">
        <v>29566</v>
      </c>
      <c r="E676" s="37">
        <v>39864</v>
      </c>
      <c r="F676" s="53" t="s">
        <v>125</v>
      </c>
    </row>
    <row r="677" spans="1:6" ht="24.95" customHeight="1" x14ac:dyDescent="0.2">
      <c r="A677" s="35">
        <v>675</v>
      </c>
      <c r="B677" s="36" t="s">
        <v>4467</v>
      </c>
      <c r="C677" s="3">
        <v>111953.05259499537</v>
      </c>
      <c r="D677" s="4">
        <v>28750</v>
      </c>
      <c r="E677" s="37">
        <v>40977</v>
      </c>
      <c r="F677" s="53" t="s">
        <v>180</v>
      </c>
    </row>
    <row r="678" spans="1:6" ht="24.95" customHeight="1" x14ac:dyDescent="0.2">
      <c r="A678" s="35">
        <v>676</v>
      </c>
      <c r="B678" s="36" t="s">
        <v>4468</v>
      </c>
      <c r="C678" s="3">
        <v>111721.9358202039</v>
      </c>
      <c r="D678" s="4">
        <v>27694</v>
      </c>
      <c r="E678" s="37">
        <v>41509</v>
      </c>
      <c r="F678" s="53" t="s">
        <v>6529</v>
      </c>
    </row>
    <row r="679" spans="1:6" ht="24.95" customHeight="1" x14ac:dyDescent="0.2">
      <c r="A679" s="35">
        <v>677</v>
      </c>
      <c r="B679" s="36" t="s">
        <v>690</v>
      </c>
      <c r="C679" s="3">
        <f>98205.43+'2023'!E152</f>
        <v>111703.09999999999</v>
      </c>
      <c r="D679" s="4">
        <f>15756+'2023'!F152</f>
        <v>17751</v>
      </c>
      <c r="E679" s="37">
        <v>44883</v>
      </c>
      <c r="F679" s="53" t="s">
        <v>16</v>
      </c>
    </row>
    <row r="680" spans="1:6" ht="24.95" customHeight="1" x14ac:dyDescent="0.2">
      <c r="A680" s="35">
        <v>678</v>
      </c>
      <c r="B680" s="36" t="s">
        <v>585</v>
      </c>
      <c r="C680" s="3">
        <v>111585.81441149213</v>
      </c>
      <c r="D680" s="4">
        <v>29664</v>
      </c>
      <c r="E680" s="37">
        <v>39724</v>
      </c>
      <c r="F680" s="53" t="s">
        <v>495</v>
      </c>
    </row>
    <row r="681" spans="1:6" ht="24.95" customHeight="1" x14ac:dyDescent="0.2">
      <c r="A681" s="35">
        <v>679</v>
      </c>
      <c r="B681" s="36" t="s">
        <v>586</v>
      </c>
      <c r="C681" s="3">
        <v>111477.13</v>
      </c>
      <c r="D681" s="4">
        <v>20821</v>
      </c>
      <c r="E681" s="37">
        <v>42510</v>
      </c>
      <c r="F681" s="53" t="s">
        <v>41</v>
      </c>
    </row>
    <row r="682" spans="1:6" ht="24.95" customHeight="1" x14ac:dyDescent="0.2">
      <c r="A682" s="35">
        <v>680</v>
      </c>
      <c r="B682" s="36" t="s">
        <v>587</v>
      </c>
      <c r="C682" s="3">
        <v>111208</v>
      </c>
      <c r="D682" s="4">
        <v>18068</v>
      </c>
      <c r="E682" s="37">
        <v>43889</v>
      </c>
      <c r="F682" s="53" t="s">
        <v>54</v>
      </c>
    </row>
    <row r="683" spans="1:6" ht="24.95" customHeight="1" x14ac:dyDescent="0.2">
      <c r="A683" s="35">
        <v>681</v>
      </c>
      <c r="B683" s="36" t="s">
        <v>4469</v>
      </c>
      <c r="C683" s="3">
        <v>111192.22080630214</v>
      </c>
      <c r="D683" s="4">
        <v>29563</v>
      </c>
      <c r="E683" s="37">
        <v>41509</v>
      </c>
      <c r="F683" s="53" t="s">
        <v>180</v>
      </c>
    </row>
    <row r="684" spans="1:6" ht="24.95" customHeight="1" x14ac:dyDescent="0.2">
      <c r="A684" s="35">
        <v>682</v>
      </c>
      <c r="B684" s="36" t="s">
        <v>588</v>
      </c>
      <c r="C684" s="3">
        <v>110895.46165430955</v>
      </c>
      <c r="D684" s="4">
        <v>27711</v>
      </c>
      <c r="E684" s="37">
        <v>39983</v>
      </c>
      <c r="F684" s="53" t="s">
        <v>6529</v>
      </c>
    </row>
    <row r="685" spans="1:6" ht="24.95" customHeight="1" x14ac:dyDescent="0.2">
      <c r="A685" s="35">
        <v>683</v>
      </c>
      <c r="B685" s="36" t="s">
        <v>589</v>
      </c>
      <c r="C685" s="3">
        <v>110861.91</v>
      </c>
      <c r="D685" s="4">
        <v>22975</v>
      </c>
      <c r="E685" s="37">
        <v>42391</v>
      </c>
      <c r="F685" s="53" t="s">
        <v>4</v>
      </c>
    </row>
    <row r="686" spans="1:6" ht="24.95" customHeight="1" x14ac:dyDescent="0.2">
      <c r="A686" s="35">
        <v>684</v>
      </c>
      <c r="B686" s="36" t="s">
        <v>590</v>
      </c>
      <c r="C686" s="3">
        <v>110678.00046339203</v>
      </c>
      <c r="D686" s="4">
        <v>27871</v>
      </c>
      <c r="E686" s="37">
        <v>39829</v>
      </c>
      <c r="F686" s="53" t="s">
        <v>6531</v>
      </c>
    </row>
    <row r="687" spans="1:6" ht="24.95" customHeight="1" x14ac:dyDescent="0.2">
      <c r="A687" s="35">
        <v>685</v>
      </c>
      <c r="B687" s="36" t="s">
        <v>591</v>
      </c>
      <c r="C687" s="3">
        <v>110503.64</v>
      </c>
      <c r="D687" s="4">
        <v>26258</v>
      </c>
      <c r="E687" s="37">
        <v>42398</v>
      </c>
      <c r="F687" s="53" t="s">
        <v>4</v>
      </c>
    </row>
    <row r="688" spans="1:6" ht="24.95" customHeight="1" x14ac:dyDescent="0.2">
      <c r="A688" s="35">
        <v>686</v>
      </c>
      <c r="B688" s="36" t="s">
        <v>592</v>
      </c>
      <c r="C688" s="3">
        <v>110405.17840593142</v>
      </c>
      <c r="D688" s="4">
        <v>40629</v>
      </c>
      <c r="E688" s="37">
        <v>39129</v>
      </c>
      <c r="F688" s="53" t="s">
        <v>6526</v>
      </c>
    </row>
    <row r="689" spans="1:6" ht="24.95" customHeight="1" x14ac:dyDescent="0.2">
      <c r="A689" s="35">
        <v>687</v>
      </c>
      <c r="B689" s="36" t="s">
        <v>593</v>
      </c>
      <c r="C689" s="3">
        <v>110371.72729379055</v>
      </c>
      <c r="D689" s="4">
        <v>35942</v>
      </c>
      <c r="E689" s="37">
        <v>40620</v>
      </c>
      <c r="F689" s="53" t="s">
        <v>6526</v>
      </c>
    </row>
    <row r="690" spans="1:6" ht="24.95" customHeight="1" x14ac:dyDescent="0.2">
      <c r="A690" s="35">
        <v>688</v>
      </c>
      <c r="B690" s="36" t="s">
        <v>594</v>
      </c>
      <c r="C690" s="3">
        <v>110210.49</v>
      </c>
      <c r="D690" s="4">
        <v>17595</v>
      </c>
      <c r="E690" s="37">
        <v>44351</v>
      </c>
      <c r="F690" s="53" t="s">
        <v>25</v>
      </c>
    </row>
    <row r="691" spans="1:6" ht="24.95" customHeight="1" x14ac:dyDescent="0.2">
      <c r="A691" s="35">
        <v>689</v>
      </c>
      <c r="B691" s="36" t="s">
        <v>4470</v>
      </c>
      <c r="C691" s="3">
        <v>110210.26413345691</v>
      </c>
      <c r="D691" s="4">
        <v>29628</v>
      </c>
      <c r="E691" s="37">
        <v>41327</v>
      </c>
      <c r="F691" s="53" t="s">
        <v>129</v>
      </c>
    </row>
    <row r="692" spans="1:6" ht="24.95" customHeight="1" x14ac:dyDescent="0.2">
      <c r="A692" s="35">
        <v>690</v>
      </c>
      <c r="B692" s="36" t="s">
        <v>595</v>
      </c>
      <c r="C692" s="3">
        <v>110187.26830398517</v>
      </c>
      <c r="D692" s="4">
        <v>36723</v>
      </c>
      <c r="E692" s="37">
        <v>39318</v>
      </c>
      <c r="F692" s="53" t="s">
        <v>6525</v>
      </c>
    </row>
    <row r="693" spans="1:6" ht="24.95" customHeight="1" x14ac:dyDescent="0.2">
      <c r="A693" s="35">
        <v>691</v>
      </c>
      <c r="B693" s="36" t="s">
        <v>4471</v>
      </c>
      <c r="C693" s="3">
        <v>109935.70435588509</v>
      </c>
      <c r="D693" s="4">
        <v>28248</v>
      </c>
      <c r="E693" s="37">
        <v>41222</v>
      </c>
      <c r="F693" s="53" t="s">
        <v>4</v>
      </c>
    </row>
    <row r="694" spans="1:6" ht="24.95" customHeight="1" x14ac:dyDescent="0.2">
      <c r="A694" s="35">
        <v>692</v>
      </c>
      <c r="B694" s="36" t="s">
        <v>596</v>
      </c>
      <c r="C694" s="3">
        <v>109905.8734939759</v>
      </c>
      <c r="D694" s="4">
        <v>39090</v>
      </c>
      <c r="E694" s="37">
        <v>37527</v>
      </c>
      <c r="F694" s="53" t="s">
        <v>184</v>
      </c>
    </row>
    <row r="695" spans="1:6" ht="24.95" customHeight="1" x14ac:dyDescent="0.2">
      <c r="A695" s="35">
        <v>693</v>
      </c>
      <c r="B695" s="36" t="s">
        <v>597</v>
      </c>
      <c r="C695" s="3">
        <v>109892.98540315108</v>
      </c>
      <c r="D695" s="4">
        <v>23958</v>
      </c>
      <c r="E695" s="37">
        <v>41845</v>
      </c>
      <c r="F695" s="53" t="s">
        <v>45</v>
      </c>
    </row>
    <row r="696" spans="1:6" ht="24.95" customHeight="1" x14ac:dyDescent="0.2">
      <c r="A696" s="35">
        <v>694</v>
      </c>
      <c r="B696" s="36" t="s">
        <v>598</v>
      </c>
      <c r="C696" s="3">
        <v>109876.12000000001</v>
      </c>
      <c r="D696" s="4">
        <v>22515</v>
      </c>
      <c r="E696" s="37">
        <v>43448</v>
      </c>
      <c r="F696" s="53" t="s">
        <v>45</v>
      </c>
    </row>
    <row r="697" spans="1:6" ht="24.95" customHeight="1" x14ac:dyDescent="0.2">
      <c r="A697" s="35">
        <v>695</v>
      </c>
      <c r="B697" s="36" t="s">
        <v>599</v>
      </c>
      <c r="C697" s="3">
        <v>109267.95644114922</v>
      </c>
      <c r="D697" s="4">
        <v>36686</v>
      </c>
      <c r="E697" s="37">
        <v>39206</v>
      </c>
      <c r="F697" s="53" t="s">
        <v>45</v>
      </c>
    </row>
    <row r="698" spans="1:6" ht="24.95" customHeight="1" x14ac:dyDescent="0.2">
      <c r="A698" s="35">
        <v>696</v>
      </c>
      <c r="B698" s="36" t="s">
        <v>600</v>
      </c>
      <c r="C698" s="3">
        <v>109097.10959221501</v>
      </c>
      <c r="D698" s="4">
        <v>30942</v>
      </c>
      <c r="E698" s="37">
        <v>39493</v>
      </c>
      <c r="F698" s="53" t="s">
        <v>6531</v>
      </c>
    </row>
    <row r="699" spans="1:6" ht="24.95" customHeight="1" x14ac:dyDescent="0.2">
      <c r="A699" s="35">
        <v>697</v>
      </c>
      <c r="B699" s="36" t="s">
        <v>601</v>
      </c>
      <c r="C699" s="3">
        <v>109089</v>
      </c>
      <c r="D699" s="4">
        <v>25812</v>
      </c>
      <c r="E699" s="37">
        <v>42972</v>
      </c>
      <c r="F699" s="53" t="s">
        <v>505</v>
      </c>
    </row>
    <row r="700" spans="1:6" ht="24.95" customHeight="1" x14ac:dyDescent="0.2">
      <c r="A700" s="35">
        <v>698</v>
      </c>
      <c r="B700" s="36" t="s">
        <v>4472</v>
      </c>
      <c r="C700" s="3">
        <v>108894.38716404077</v>
      </c>
      <c r="D700" s="4">
        <v>27824</v>
      </c>
      <c r="E700" s="37">
        <v>40830</v>
      </c>
      <c r="F700" s="53" t="s">
        <v>4</v>
      </c>
    </row>
    <row r="701" spans="1:6" ht="24.95" customHeight="1" x14ac:dyDescent="0.2">
      <c r="A701" s="35">
        <v>699</v>
      </c>
      <c r="B701" s="36" t="s">
        <v>602</v>
      </c>
      <c r="C701" s="3">
        <v>108643.68049119556</v>
      </c>
      <c r="D701" s="4">
        <v>42853</v>
      </c>
      <c r="E701" s="37">
        <v>38464</v>
      </c>
      <c r="F701" s="53" t="s">
        <v>603</v>
      </c>
    </row>
    <row r="702" spans="1:6" ht="24.95" customHeight="1" x14ac:dyDescent="0.2">
      <c r="A702" s="35">
        <v>700</v>
      </c>
      <c r="B702" s="36" t="s">
        <v>604</v>
      </c>
      <c r="C702" s="3">
        <v>108602.73690917518</v>
      </c>
      <c r="D702" s="4">
        <v>21265</v>
      </c>
      <c r="E702" s="37">
        <v>41691</v>
      </c>
      <c r="F702" s="53" t="s">
        <v>4</v>
      </c>
    </row>
    <row r="703" spans="1:6" ht="24.95" customHeight="1" x14ac:dyDescent="0.2">
      <c r="A703" s="35">
        <v>701</v>
      </c>
      <c r="B703" s="36" t="s">
        <v>605</v>
      </c>
      <c r="C703" s="3">
        <v>108449.08480074143</v>
      </c>
      <c r="D703" s="4">
        <v>28689</v>
      </c>
      <c r="E703" s="37">
        <v>39570</v>
      </c>
      <c r="F703" s="53" t="s">
        <v>45</v>
      </c>
    </row>
    <row r="704" spans="1:6" ht="24.95" customHeight="1" x14ac:dyDescent="0.2">
      <c r="A704" s="35">
        <v>702</v>
      </c>
      <c r="B704" s="36" t="s">
        <v>606</v>
      </c>
      <c r="C704" s="3">
        <v>108143.65152919371</v>
      </c>
      <c r="D704" s="4">
        <v>27352</v>
      </c>
      <c r="E704" s="37">
        <v>40151</v>
      </c>
      <c r="F704" s="53" t="s">
        <v>6525</v>
      </c>
    </row>
    <row r="705" spans="1:6" ht="24.95" customHeight="1" x14ac:dyDescent="0.2">
      <c r="A705" s="35">
        <v>703</v>
      </c>
      <c r="B705" s="36" t="s">
        <v>607</v>
      </c>
      <c r="C705" s="3">
        <v>107969.61</v>
      </c>
      <c r="D705" s="4">
        <v>17269</v>
      </c>
      <c r="E705" s="37">
        <v>44344</v>
      </c>
      <c r="F705" s="53" t="s">
        <v>103</v>
      </c>
    </row>
    <row r="706" spans="1:6" ht="24.95" customHeight="1" x14ac:dyDescent="0.2">
      <c r="A706" s="35">
        <v>704</v>
      </c>
      <c r="B706" s="36" t="s">
        <v>608</v>
      </c>
      <c r="C706" s="3">
        <v>107937.73169601485</v>
      </c>
      <c r="D706" s="4">
        <v>31651</v>
      </c>
      <c r="E706" s="37">
        <v>39703</v>
      </c>
      <c r="F706" s="53" t="s">
        <v>609</v>
      </c>
    </row>
    <row r="707" spans="1:6" ht="24.95" customHeight="1" x14ac:dyDescent="0.2">
      <c r="A707" s="35">
        <v>705</v>
      </c>
      <c r="B707" s="36" t="s">
        <v>610</v>
      </c>
      <c r="C707" s="3">
        <v>107721.26969416127</v>
      </c>
      <c r="D707" s="4">
        <v>29116</v>
      </c>
      <c r="E707" s="37">
        <v>39647</v>
      </c>
      <c r="F707" s="53" t="s">
        <v>45</v>
      </c>
    </row>
    <row r="708" spans="1:6" ht="24.95" customHeight="1" x14ac:dyDescent="0.2">
      <c r="A708" s="35">
        <v>706</v>
      </c>
      <c r="B708" s="36" t="s">
        <v>611</v>
      </c>
      <c r="C708" s="3">
        <v>107648.67000000001</v>
      </c>
      <c r="D708" s="4">
        <v>23814</v>
      </c>
      <c r="E708" s="37">
        <v>43378</v>
      </c>
      <c r="F708" s="53" t="s">
        <v>4</v>
      </c>
    </row>
    <row r="709" spans="1:6" ht="24.95" customHeight="1" x14ac:dyDescent="0.2">
      <c r="A709" s="35">
        <v>707</v>
      </c>
      <c r="B709" s="36" t="s">
        <v>612</v>
      </c>
      <c r="C709" s="3">
        <v>107526.97164967563</v>
      </c>
      <c r="D709" s="4">
        <v>29762</v>
      </c>
      <c r="E709" s="37">
        <v>39654</v>
      </c>
      <c r="F709" s="53" t="s">
        <v>125</v>
      </c>
    </row>
    <row r="710" spans="1:6" ht="24.95" customHeight="1" x14ac:dyDescent="0.2">
      <c r="A710" s="35">
        <v>708</v>
      </c>
      <c r="B710" s="36" t="s">
        <v>613</v>
      </c>
      <c r="C710" s="3">
        <v>107131.89295644115</v>
      </c>
      <c r="D710" s="4">
        <v>23486</v>
      </c>
      <c r="E710" s="37">
        <v>40536</v>
      </c>
      <c r="F710" s="53" t="s">
        <v>6529</v>
      </c>
    </row>
    <row r="711" spans="1:6" ht="24.95" customHeight="1" x14ac:dyDescent="0.2">
      <c r="A711" s="35">
        <v>709</v>
      </c>
      <c r="B711" s="36" t="s">
        <v>614</v>
      </c>
      <c r="C711" s="3">
        <v>106952.90778498611</v>
      </c>
      <c r="D711" s="4">
        <v>26917</v>
      </c>
      <c r="E711" s="37">
        <v>40018</v>
      </c>
      <c r="F711" s="53" t="s">
        <v>4</v>
      </c>
    </row>
    <row r="712" spans="1:6" ht="24.95" customHeight="1" x14ac:dyDescent="0.2">
      <c r="A712" s="35">
        <v>710</v>
      </c>
      <c r="B712" s="36" t="s">
        <v>615</v>
      </c>
      <c r="C712" s="3">
        <v>106940.88855421687</v>
      </c>
      <c r="D712" s="4">
        <v>21461</v>
      </c>
      <c r="E712" s="37">
        <v>39836</v>
      </c>
      <c r="F712" s="53" t="s">
        <v>616</v>
      </c>
    </row>
    <row r="713" spans="1:6" ht="24.95" customHeight="1" x14ac:dyDescent="0.2">
      <c r="A713" s="35">
        <v>711</v>
      </c>
      <c r="B713" s="36" t="s">
        <v>617</v>
      </c>
      <c r="C713" s="3">
        <v>106933.06881371641</v>
      </c>
      <c r="D713" s="4">
        <v>28087</v>
      </c>
      <c r="E713" s="37">
        <v>40235</v>
      </c>
      <c r="F713" s="53" t="s">
        <v>4</v>
      </c>
    </row>
    <row r="714" spans="1:6" ht="24.95" customHeight="1" x14ac:dyDescent="0.2">
      <c r="A714" s="35">
        <v>712</v>
      </c>
      <c r="B714" s="36" t="s">
        <v>618</v>
      </c>
      <c r="C714" s="3">
        <v>106922.38183503243</v>
      </c>
      <c r="D714" s="4">
        <v>30170</v>
      </c>
      <c r="E714" s="37">
        <v>39374</v>
      </c>
      <c r="F714" s="53" t="s">
        <v>6526</v>
      </c>
    </row>
    <row r="715" spans="1:6" ht="24.95" customHeight="1" x14ac:dyDescent="0.2">
      <c r="A715" s="35">
        <v>713</v>
      </c>
      <c r="B715" s="36" t="s">
        <v>619</v>
      </c>
      <c r="C715" s="3">
        <v>106829.34000000001</v>
      </c>
      <c r="D715" s="4">
        <v>20713</v>
      </c>
      <c r="E715" s="37">
        <v>42888</v>
      </c>
      <c r="F715" s="53" t="s">
        <v>25</v>
      </c>
    </row>
    <row r="716" spans="1:6" ht="24.95" customHeight="1" x14ac:dyDescent="0.2">
      <c r="A716" s="35">
        <v>714</v>
      </c>
      <c r="B716" s="36" t="s">
        <v>4473</v>
      </c>
      <c r="C716" s="3">
        <v>106659.67910101947</v>
      </c>
      <c r="D716" s="4">
        <v>22809</v>
      </c>
      <c r="E716" s="37">
        <v>41271</v>
      </c>
      <c r="F716" s="53" t="s">
        <v>6525</v>
      </c>
    </row>
    <row r="717" spans="1:6" ht="24.95" customHeight="1" x14ac:dyDescent="0.2">
      <c r="A717" s="35">
        <v>715</v>
      </c>
      <c r="B717" s="36" t="s">
        <v>620</v>
      </c>
      <c r="C717" s="3">
        <v>106558.96663577386</v>
      </c>
      <c r="D717" s="4">
        <v>32796</v>
      </c>
      <c r="E717" s="37">
        <v>39031</v>
      </c>
      <c r="F717" s="53" t="s">
        <v>6521</v>
      </c>
    </row>
    <row r="718" spans="1:6" ht="24.95" customHeight="1" x14ac:dyDescent="0.2">
      <c r="A718" s="35">
        <v>716</v>
      </c>
      <c r="B718" s="36" t="s">
        <v>621</v>
      </c>
      <c r="C718" s="3">
        <v>106410.44949026877</v>
      </c>
      <c r="D718" s="4">
        <v>32014</v>
      </c>
      <c r="E718" s="37">
        <v>37589</v>
      </c>
      <c r="F718" s="53" t="s">
        <v>6530</v>
      </c>
    </row>
    <row r="719" spans="1:6" ht="24.95" customHeight="1" x14ac:dyDescent="0.2">
      <c r="A719" s="35">
        <v>717</v>
      </c>
      <c r="B719" s="36" t="s">
        <v>622</v>
      </c>
      <c r="C719" s="3">
        <v>106374.65245597776</v>
      </c>
      <c r="D719" s="4">
        <v>37405</v>
      </c>
      <c r="E719" s="37">
        <v>39073</v>
      </c>
      <c r="F719" s="53" t="s">
        <v>125</v>
      </c>
    </row>
    <row r="720" spans="1:6" ht="24.95" customHeight="1" x14ac:dyDescent="0.2">
      <c r="A720" s="35">
        <v>718</v>
      </c>
      <c r="B720" s="36" t="s">
        <v>623</v>
      </c>
      <c r="C720" s="3">
        <v>106246.69833178869</v>
      </c>
      <c r="D720" s="4">
        <v>30914</v>
      </c>
      <c r="E720" s="37">
        <v>39675</v>
      </c>
      <c r="F720" s="53" t="s">
        <v>125</v>
      </c>
    </row>
    <row r="721" spans="1:6" ht="24.95" customHeight="1" x14ac:dyDescent="0.2">
      <c r="A721" s="35">
        <v>719</v>
      </c>
      <c r="B721" s="36" t="s">
        <v>624</v>
      </c>
      <c r="C721" s="3">
        <v>106227.31999999999</v>
      </c>
      <c r="D721" s="4">
        <v>17901</v>
      </c>
      <c r="E721" s="37">
        <v>43441</v>
      </c>
      <c r="F721" s="53" t="s">
        <v>45</v>
      </c>
    </row>
    <row r="722" spans="1:6" ht="24.95" customHeight="1" x14ac:dyDescent="0.2">
      <c r="A722" s="35">
        <v>720</v>
      </c>
      <c r="B722" s="36" t="s">
        <v>625</v>
      </c>
      <c r="C722" s="3">
        <v>106047.55560704356</v>
      </c>
      <c r="D722" s="4">
        <v>36377</v>
      </c>
      <c r="E722" s="37">
        <v>41922</v>
      </c>
      <c r="F722" s="53" t="s">
        <v>1566</v>
      </c>
    </row>
    <row r="723" spans="1:6" ht="24.95" customHeight="1" x14ac:dyDescent="0.2">
      <c r="A723" s="35">
        <v>721</v>
      </c>
      <c r="B723" s="36" t="s">
        <v>4474</v>
      </c>
      <c r="C723" s="3">
        <v>105981.2326227989</v>
      </c>
      <c r="D723" s="4">
        <v>21698</v>
      </c>
      <c r="E723" s="37">
        <v>40998</v>
      </c>
      <c r="F723" s="53" t="s">
        <v>180</v>
      </c>
    </row>
    <row r="724" spans="1:6" ht="24.95" customHeight="1" x14ac:dyDescent="0.2">
      <c r="A724" s="35">
        <v>722</v>
      </c>
      <c r="B724" s="36" t="s">
        <v>626</v>
      </c>
      <c r="C724" s="3">
        <v>105888.08999999998</v>
      </c>
      <c r="D724" s="4">
        <v>20000</v>
      </c>
      <c r="E724" s="37">
        <v>42867</v>
      </c>
      <c r="F724" s="53" t="s">
        <v>41</v>
      </c>
    </row>
    <row r="725" spans="1:6" ht="24.95" customHeight="1" x14ac:dyDescent="0.2">
      <c r="A725" s="35">
        <v>723</v>
      </c>
      <c r="B725" s="36" t="s">
        <v>627</v>
      </c>
      <c r="C725" s="3">
        <v>105460.85</v>
      </c>
      <c r="D725" s="4">
        <v>18520</v>
      </c>
      <c r="E725" s="37">
        <v>42426</v>
      </c>
      <c r="F725" s="53" t="s">
        <v>4</v>
      </c>
    </row>
    <row r="726" spans="1:6" ht="24.95" customHeight="1" x14ac:dyDescent="0.2">
      <c r="A726" s="35">
        <v>724</v>
      </c>
      <c r="B726" s="36" t="s">
        <v>628</v>
      </c>
      <c r="C726" s="3">
        <v>105445.2328544949</v>
      </c>
      <c r="D726" s="4">
        <v>17936</v>
      </c>
      <c r="E726" s="37">
        <v>39073</v>
      </c>
      <c r="F726" s="53" t="s">
        <v>186</v>
      </c>
    </row>
    <row r="727" spans="1:6" ht="24.95" customHeight="1" x14ac:dyDescent="0.2">
      <c r="A727" s="35">
        <v>725</v>
      </c>
      <c r="B727" s="36" t="s">
        <v>629</v>
      </c>
      <c r="C727" s="3">
        <v>105214</v>
      </c>
      <c r="D727" s="4">
        <v>25241</v>
      </c>
      <c r="E727" s="37">
        <v>43014</v>
      </c>
      <c r="F727" s="53" t="s">
        <v>4</v>
      </c>
    </row>
    <row r="728" spans="1:6" ht="24.95" customHeight="1" x14ac:dyDescent="0.2">
      <c r="A728" s="35">
        <v>726</v>
      </c>
      <c r="B728" s="36" t="s">
        <v>630</v>
      </c>
      <c r="C728" s="3">
        <v>105187</v>
      </c>
      <c r="D728" s="4">
        <v>25088</v>
      </c>
      <c r="E728" s="37">
        <v>42734</v>
      </c>
      <c r="F728" s="53" t="s">
        <v>129</v>
      </c>
    </row>
    <row r="729" spans="1:6" ht="24.95" customHeight="1" x14ac:dyDescent="0.2">
      <c r="A729" s="35">
        <v>727</v>
      </c>
      <c r="B729" s="36" t="s">
        <v>4475</v>
      </c>
      <c r="C729" s="3">
        <v>105153.20898980538</v>
      </c>
      <c r="D729" s="4">
        <v>27912</v>
      </c>
      <c r="E729" s="37">
        <v>41166</v>
      </c>
      <c r="F729" s="53" t="s">
        <v>4</v>
      </c>
    </row>
    <row r="730" spans="1:6" ht="24.95" customHeight="1" x14ac:dyDescent="0.2">
      <c r="A730" s="35">
        <v>728</v>
      </c>
      <c r="B730" s="36" t="s">
        <v>631</v>
      </c>
      <c r="C730" s="3">
        <v>105047.06325301205</v>
      </c>
      <c r="D730" s="4">
        <v>25254</v>
      </c>
      <c r="E730" s="37">
        <v>40207</v>
      </c>
      <c r="F730" s="53" t="s">
        <v>4</v>
      </c>
    </row>
    <row r="731" spans="1:6" ht="24.95" customHeight="1" x14ac:dyDescent="0.2">
      <c r="A731" s="35">
        <v>729</v>
      </c>
      <c r="B731" s="36" t="s">
        <v>632</v>
      </c>
      <c r="C731" s="3">
        <v>105004.52</v>
      </c>
      <c r="D731" s="4">
        <v>24288</v>
      </c>
      <c r="E731" s="37">
        <v>43140</v>
      </c>
      <c r="F731" s="53" t="s">
        <v>4</v>
      </c>
    </row>
    <row r="732" spans="1:6" ht="24.95" customHeight="1" x14ac:dyDescent="0.2">
      <c r="A732" s="35">
        <v>730</v>
      </c>
      <c r="B732" s="36" t="s">
        <v>633</v>
      </c>
      <c r="C732" s="3">
        <v>104936.54425393885</v>
      </c>
      <c r="D732" s="4">
        <v>23041</v>
      </c>
      <c r="E732" s="37">
        <v>41887</v>
      </c>
      <c r="F732" s="53" t="s">
        <v>41</v>
      </c>
    </row>
    <row r="733" spans="1:6" ht="24.95" customHeight="1" x14ac:dyDescent="0.2">
      <c r="A733" s="35">
        <v>731</v>
      </c>
      <c r="B733" s="36" t="s">
        <v>634</v>
      </c>
      <c r="C733" s="3">
        <v>104935.72</v>
      </c>
      <c r="D733" s="4">
        <v>20293</v>
      </c>
      <c r="E733" s="37">
        <v>43154</v>
      </c>
      <c r="F733" s="53" t="s">
        <v>25</v>
      </c>
    </row>
    <row r="734" spans="1:6" ht="24.95" customHeight="1" x14ac:dyDescent="0.2">
      <c r="A734" s="35">
        <v>732</v>
      </c>
      <c r="B734" s="36" t="s">
        <v>635</v>
      </c>
      <c r="C734" s="3">
        <v>104891.8</v>
      </c>
      <c r="D734" s="4">
        <v>21580</v>
      </c>
      <c r="E734" s="37">
        <v>42643</v>
      </c>
      <c r="F734" s="53" t="s">
        <v>41</v>
      </c>
    </row>
    <row r="735" spans="1:6" ht="24.95" customHeight="1" x14ac:dyDescent="0.2">
      <c r="A735" s="35">
        <v>733</v>
      </c>
      <c r="B735" s="36" t="s">
        <v>636</v>
      </c>
      <c r="C735" s="3">
        <v>104837.54000000001</v>
      </c>
      <c r="D735" s="4">
        <v>17933</v>
      </c>
      <c r="E735" s="37">
        <v>43546</v>
      </c>
      <c r="F735" s="53" t="s">
        <v>253</v>
      </c>
    </row>
    <row r="736" spans="1:6" ht="24.95" customHeight="1" x14ac:dyDescent="0.2">
      <c r="A736" s="35">
        <v>734</v>
      </c>
      <c r="B736" s="36" t="s">
        <v>637</v>
      </c>
      <c r="C736" s="3">
        <v>104745.00000000001</v>
      </c>
      <c r="D736" s="4">
        <v>19348</v>
      </c>
      <c r="E736" s="37">
        <v>43595</v>
      </c>
      <c r="F736" s="53" t="s">
        <v>638</v>
      </c>
    </row>
    <row r="737" spans="1:6" ht="24.95" customHeight="1" x14ac:dyDescent="0.2">
      <c r="A737" s="35">
        <v>735</v>
      </c>
      <c r="B737" s="36" t="s">
        <v>639</v>
      </c>
      <c r="C737" s="3">
        <v>104387.5405468026</v>
      </c>
      <c r="D737" s="4">
        <v>32456</v>
      </c>
      <c r="E737" s="37">
        <v>38513</v>
      </c>
      <c r="F737" s="53" t="s">
        <v>227</v>
      </c>
    </row>
    <row r="738" spans="1:6" ht="24.95" customHeight="1" x14ac:dyDescent="0.2">
      <c r="A738" s="35">
        <v>736</v>
      </c>
      <c r="B738" s="36" t="s">
        <v>645</v>
      </c>
      <c r="C738" s="3">
        <f>103895.06+'2023'!E359</f>
        <v>104309.27</v>
      </c>
      <c r="D738" s="4">
        <f>16125+'2023'!F359</f>
        <v>16189</v>
      </c>
      <c r="E738" s="37">
        <v>44869</v>
      </c>
      <c r="F738" s="53" t="s">
        <v>4</v>
      </c>
    </row>
    <row r="739" spans="1:6" ht="24.95" customHeight="1" x14ac:dyDescent="0.2">
      <c r="A739" s="35">
        <v>737</v>
      </c>
      <c r="B739" s="36" t="s">
        <v>4476</v>
      </c>
      <c r="C739" s="3">
        <v>104180.25949953661</v>
      </c>
      <c r="D739" s="4">
        <v>24152</v>
      </c>
      <c r="E739" s="37">
        <v>41334</v>
      </c>
      <c r="F739" s="53" t="s">
        <v>4</v>
      </c>
    </row>
    <row r="740" spans="1:6" ht="24.95" customHeight="1" x14ac:dyDescent="0.2">
      <c r="A740" s="35">
        <v>738</v>
      </c>
      <c r="B740" s="36" t="s">
        <v>640</v>
      </c>
      <c r="C740" s="3">
        <v>104165.74953660797</v>
      </c>
      <c r="D740" s="4">
        <v>28973</v>
      </c>
      <c r="E740" s="37">
        <v>39535</v>
      </c>
      <c r="F740" s="53" t="s">
        <v>125</v>
      </c>
    </row>
    <row r="741" spans="1:6" ht="24.95" customHeight="1" x14ac:dyDescent="0.2">
      <c r="A741" s="35">
        <v>739</v>
      </c>
      <c r="B741" s="36" t="s">
        <v>641</v>
      </c>
      <c r="C741" s="3">
        <v>104101.45389249305</v>
      </c>
      <c r="D741" s="4">
        <v>27346</v>
      </c>
      <c r="E741" s="37">
        <v>40585</v>
      </c>
      <c r="F741" s="53" t="s">
        <v>6531</v>
      </c>
    </row>
    <row r="742" spans="1:6" ht="24.95" customHeight="1" x14ac:dyDescent="0.2">
      <c r="A742" s="35">
        <v>740</v>
      </c>
      <c r="B742" s="36" t="s">
        <v>642</v>
      </c>
      <c r="C742" s="3">
        <v>104048.42</v>
      </c>
      <c r="D742" s="4">
        <v>16778</v>
      </c>
      <c r="E742" s="37">
        <v>43812</v>
      </c>
      <c r="F742" s="53" t="s">
        <v>4</v>
      </c>
    </row>
    <row r="743" spans="1:6" ht="24.95" customHeight="1" x14ac:dyDescent="0.2">
      <c r="A743" s="35">
        <v>741</v>
      </c>
      <c r="B743" s="36" t="s">
        <v>4477</v>
      </c>
      <c r="C743" s="3">
        <v>104043.0983549583</v>
      </c>
      <c r="D743" s="4">
        <v>30786</v>
      </c>
      <c r="E743" s="37">
        <v>40746</v>
      </c>
      <c r="F743" s="53" t="s">
        <v>6525</v>
      </c>
    </row>
    <row r="744" spans="1:6" ht="24.95" customHeight="1" x14ac:dyDescent="0.2">
      <c r="A744" s="35">
        <v>742</v>
      </c>
      <c r="B744" s="36" t="s">
        <v>643</v>
      </c>
      <c r="C744" s="3">
        <v>103987.95180722891</v>
      </c>
      <c r="D744" s="4">
        <v>38530</v>
      </c>
      <c r="E744" s="37">
        <v>38506</v>
      </c>
      <c r="F744" s="53" t="s">
        <v>186</v>
      </c>
    </row>
    <row r="745" spans="1:6" ht="24.95" customHeight="1" x14ac:dyDescent="0.2">
      <c r="A745" s="35">
        <v>743</v>
      </c>
      <c r="B745" s="36" t="s">
        <v>4478</v>
      </c>
      <c r="C745" s="3">
        <v>103973.08850787768</v>
      </c>
      <c r="D745" s="4">
        <v>29222</v>
      </c>
      <c r="E745" s="37">
        <v>41515</v>
      </c>
      <c r="F745" s="53" t="s">
        <v>4</v>
      </c>
    </row>
    <row r="746" spans="1:6" ht="24.95" customHeight="1" x14ac:dyDescent="0.2">
      <c r="A746" s="35">
        <v>744</v>
      </c>
      <c r="B746" s="36" t="s">
        <v>644</v>
      </c>
      <c r="C746" s="3">
        <v>103920</v>
      </c>
      <c r="D746" s="4">
        <v>22431</v>
      </c>
      <c r="E746" s="37">
        <v>41999</v>
      </c>
      <c r="F746" s="53" t="s">
        <v>41</v>
      </c>
    </row>
    <row r="747" spans="1:6" ht="24.95" customHeight="1" x14ac:dyDescent="0.2">
      <c r="A747" s="35">
        <v>745</v>
      </c>
      <c r="B747" s="36" t="s">
        <v>7174</v>
      </c>
      <c r="C747" s="3">
        <f>'2024'!E44</f>
        <v>103805.87</v>
      </c>
      <c r="D747" s="4">
        <f>'2024'!F44</f>
        <v>14906</v>
      </c>
      <c r="E747" s="37">
        <v>45408</v>
      </c>
      <c r="F747" s="53" t="s">
        <v>10</v>
      </c>
    </row>
    <row r="748" spans="1:6" ht="24.95" customHeight="1" x14ac:dyDescent="0.2">
      <c r="A748" s="35">
        <v>746</v>
      </c>
      <c r="B748" s="36" t="s">
        <v>646</v>
      </c>
      <c r="C748" s="3">
        <v>103742.77785912882</v>
      </c>
      <c r="D748" s="4">
        <v>21367</v>
      </c>
      <c r="E748" s="37">
        <v>41985</v>
      </c>
      <c r="F748" s="53" t="s">
        <v>41</v>
      </c>
    </row>
    <row r="749" spans="1:6" ht="24.95" customHeight="1" x14ac:dyDescent="0.2">
      <c r="A749" s="35">
        <v>747</v>
      </c>
      <c r="B749" s="36" t="s">
        <v>647</v>
      </c>
      <c r="C749" s="3">
        <v>103691.94</v>
      </c>
      <c r="D749" s="4">
        <v>17123</v>
      </c>
      <c r="E749" s="37">
        <v>43763</v>
      </c>
      <c r="F749" s="53" t="s">
        <v>4</v>
      </c>
    </row>
    <row r="750" spans="1:6" ht="24.95" customHeight="1" x14ac:dyDescent="0.2">
      <c r="A750" s="35">
        <v>748</v>
      </c>
      <c r="B750" s="36" t="s">
        <v>6285</v>
      </c>
      <c r="C750" s="3">
        <f>'2023'!E54</f>
        <v>103502.55</v>
      </c>
      <c r="D750" s="4">
        <f>'2023'!F54</f>
        <v>15486</v>
      </c>
      <c r="E750" s="37">
        <v>44953</v>
      </c>
      <c r="F750" s="53" t="s">
        <v>4</v>
      </c>
    </row>
    <row r="751" spans="1:6" ht="24.95" customHeight="1" x14ac:dyDescent="0.2">
      <c r="A751" s="35">
        <v>749</v>
      </c>
      <c r="B751" s="36" t="s">
        <v>648</v>
      </c>
      <c r="C751" s="3">
        <v>102864.63</v>
      </c>
      <c r="D751" s="4">
        <v>19692</v>
      </c>
      <c r="E751" s="37">
        <v>42818</v>
      </c>
      <c r="F751" s="53" t="s">
        <v>45</v>
      </c>
    </row>
    <row r="752" spans="1:6" ht="24.95" customHeight="1" x14ac:dyDescent="0.2">
      <c r="A752" s="35">
        <v>750</v>
      </c>
      <c r="B752" s="36" t="s">
        <v>665</v>
      </c>
      <c r="C752" s="3">
        <f>100581.27+'2023'!E257</f>
        <v>102733.47</v>
      </c>
      <c r="D752" s="4">
        <f>21021+'2023'!F257</f>
        <v>21947</v>
      </c>
      <c r="E752" s="37">
        <v>44603</v>
      </c>
      <c r="F752" s="53" t="s">
        <v>4</v>
      </c>
    </row>
    <row r="753" spans="1:6" ht="24.95" customHeight="1" x14ac:dyDescent="0.2">
      <c r="A753" s="35">
        <v>751</v>
      </c>
      <c r="B753" s="36" t="s">
        <v>649</v>
      </c>
      <c r="C753" s="3">
        <v>102664.46999999999</v>
      </c>
      <c r="D753" s="4">
        <v>18338</v>
      </c>
      <c r="E753" s="37">
        <v>42783</v>
      </c>
      <c r="F753" s="53" t="s">
        <v>253</v>
      </c>
    </row>
    <row r="754" spans="1:6" ht="24.95" customHeight="1" x14ac:dyDescent="0.2">
      <c r="A754" s="35">
        <v>752</v>
      </c>
      <c r="B754" s="36" t="s">
        <v>650</v>
      </c>
      <c r="C754" s="3">
        <v>102643.22</v>
      </c>
      <c r="D754" s="4">
        <v>19134</v>
      </c>
      <c r="E754" s="37">
        <v>42342</v>
      </c>
      <c r="F754" s="53" t="s">
        <v>89</v>
      </c>
    </row>
    <row r="755" spans="1:6" ht="24.95" customHeight="1" x14ac:dyDescent="0.2">
      <c r="A755" s="35">
        <v>753</v>
      </c>
      <c r="B755" s="36" t="s">
        <v>651</v>
      </c>
      <c r="C755" s="3">
        <v>102468.72103799816</v>
      </c>
      <c r="D755" s="4">
        <v>25291</v>
      </c>
      <c r="E755" s="37">
        <v>41495</v>
      </c>
      <c r="F755" s="53" t="s">
        <v>45</v>
      </c>
    </row>
    <row r="756" spans="1:6" ht="24.95" customHeight="1" x14ac:dyDescent="0.2">
      <c r="A756" s="35">
        <v>754</v>
      </c>
      <c r="B756" s="36" t="s">
        <v>4479</v>
      </c>
      <c r="C756" s="3">
        <v>102391.97173308619</v>
      </c>
      <c r="D756" s="4">
        <v>26998</v>
      </c>
      <c r="E756" s="37">
        <v>40949</v>
      </c>
      <c r="F756" s="53" t="s">
        <v>4</v>
      </c>
    </row>
    <row r="757" spans="1:6" ht="24.95" customHeight="1" x14ac:dyDescent="0.2">
      <c r="A757" s="35">
        <v>755</v>
      </c>
      <c r="B757" s="36" t="s">
        <v>652</v>
      </c>
      <c r="C757" s="3">
        <v>102274.79158943467</v>
      </c>
      <c r="D757" s="4">
        <v>27548</v>
      </c>
      <c r="E757" s="37">
        <v>41866</v>
      </c>
      <c r="F757" s="53" t="s">
        <v>23</v>
      </c>
    </row>
    <row r="758" spans="1:6" ht="24.95" customHeight="1" x14ac:dyDescent="0.2">
      <c r="A758" s="35">
        <v>756</v>
      </c>
      <c r="B758" s="36" t="s">
        <v>653</v>
      </c>
      <c r="C758" s="3">
        <v>102148.11167747914</v>
      </c>
      <c r="D758" s="4">
        <v>40020</v>
      </c>
      <c r="E758" s="37">
        <v>36917</v>
      </c>
      <c r="F758" s="53" t="s">
        <v>184</v>
      </c>
    </row>
    <row r="759" spans="1:6" ht="24.95" customHeight="1" x14ac:dyDescent="0.2">
      <c r="A759" s="35">
        <v>757</v>
      </c>
      <c r="B759" s="36" t="s">
        <v>654</v>
      </c>
      <c r="C759" s="3">
        <v>102062.98</v>
      </c>
      <c r="D759" s="4">
        <v>18545</v>
      </c>
      <c r="E759" s="37">
        <v>43854</v>
      </c>
      <c r="F759" s="53" t="s">
        <v>45</v>
      </c>
    </row>
    <row r="760" spans="1:6" ht="24.95" customHeight="1" x14ac:dyDescent="0.2">
      <c r="A760" s="35">
        <v>758</v>
      </c>
      <c r="B760" s="36" t="s">
        <v>655</v>
      </c>
      <c r="C760" s="3">
        <v>101966.34615384617</v>
      </c>
      <c r="D760" s="4">
        <v>33961</v>
      </c>
      <c r="E760" s="37">
        <v>38730</v>
      </c>
      <c r="F760" s="53" t="s">
        <v>45</v>
      </c>
    </row>
    <row r="761" spans="1:6" ht="24.95" customHeight="1" x14ac:dyDescent="0.2">
      <c r="A761" s="35">
        <v>759</v>
      </c>
      <c r="B761" s="36" t="s">
        <v>656</v>
      </c>
      <c r="C761" s="3">
        <v>101678.21</v>
      </c>
      <c r="D761" s="4">
        <v>15571</v>
      </c>
      <c r="E761" s="37">
        <v>44827</v>
      </c>
      <c r="F761" s="53" t="s">
        <v>16</v>
      </c>
    </row>
    <row r="762" spans="1:6" ht="24.95" customHeight="1" x14ac:dyDescent="0.2">
      <c r="A762" s="35">
        <v>760</v>
      </c>
      <c r="B762" s="36" t="s">
        <v>4480</v>
      </c>
      <c r="C762" s="3">
        <v>101574.98262279888</v>
      </c>
      <c r="D762" s="4">
        <v>27715</v>
      </c>
      <c r="E762" s="37">
        <v>41264</v>
      </c>
      <c r="F762" s="53" t="s">
        <v>129</v>
      </c>
    </row>
    <row r="763" spans="1:6" ht="24.95" customHeight="1" x14ac:dyDescent="0.2">
      <c r="A763" s="35">
        <v>761</v>
      </c>
      <c r="B763" s="36" t="s">
        <v>7175</v>
      </c>
      <c r="C763" s="3">
        <f>'2024'!E45</f>
        <v>101502.54</v>
      </c>
      <c r="D763" s="4">
        <f>'2024'!F45</f>
        <v>19881</v>
      </c>
      <c r="E763" s="37">
        <v>45429</v>
      </c>
      <c r="F763" s="53" t="s">
        <v>103</v>
      </c>
    </row>
    <row r="764" spans="1:6" ht="24.95" customHeight="1" x14ac:dyDescent="0.2">
      <c r="A764" s="35">
        <v>762</v>
      </c>
      <c r="B764" s="36" t="s">
        <v>657</v>
      </c>
      <c r="C764" s="3">
        <v>101475.20852641335</v>
      </c>
      <c r="D764" s="4">
        <v>29095</v>
      </c>
      <c r="E764" s="37">
        <v>38478</v>
      </c>
      <c r="F764" s="53" t="s">
        <v>6531</v>
      </c>
    </row>
    <row r="765" spans="1:6" ht="24.95" customHeight="1" x14ac:dyDescent="0.2">
      <c r="A765" s="35">
        <v>763</v>
      </c>
      <c r="B765" s="36" t="s">
        <v>658</v>
      </c>
      <c r="C765" s="3">
        <v>101450.61978683967</v>
      </c>
      <c r="D765" s="4">
        <v>23444</v>
      </c>
      <c r="E765" s="37">
        <v>41712</v>
      </c>
      <c r="F765" s="53" t="s">
        <v>4</v>
      </c>
    </row>
    <row r="766" spans="1:6" ht="24.95" customHeight="1" x14ac:dyDescent="0.2">
      <c r="A766" s="35">
        <v>764</v>
      </c>
      <c r="B766" s="36" t="s">
        <v>659</v>
      </c>
      <c r="C766" s="3">
        <v>101410.71014828546</v>
      </c>
      <c r="D766" s="4">
        <v>27271</v>
      </c>
      <c r="E766" s="37">
        <v>40221</v>
      </c>
      <c r="F766" s="53" t="s">
        <v>125</v>
      </c>
    </row>
    <row r="767" spans="1:6" ht="24.95" customHeight="1" x14ac:dyDescent="0.2">
      <c r="A767" s="35">
        <v>765</v>
      </c>
      <c r="B767" s="36" t="s">
        <v>660</v>
      </c>
      <c r="C767" s="3">
        <v>100881.62</v>
      </c>
      <c r="D767" s="4">
        <v>18123</v>
      </c>
      <c r="E767" s="37">
        <v>42041</v>
      </c>
      <c r="F767" s="53" t="s">
        <v>89</v>
      </c>
    </row>
    <row r="768" spans="1:6" ht="24.95" customHeight="1" x14ac:dyDescent="0.2">
      <c r="A768" s="35">
        <v>766</v>
      </c>
      <c r="B768" s="36" t="s">
        <v>661</v>
      </c>
      <c r="C768" s="3">
        <v>100804.45999999999</v>
      </c>
      <c r="D768" s="4">
        <v>26430</v>
      </c>
      <c r="E768" s="37">
        <v>42048</v>
      </c>
      <c r="F768" s="53" t="s">
        <v>4</v>
      </c>
    </row>
    <row r="769" spans="1:6" ht="24.95" customHeight="1" x14ac:dyDescent="0.2">
      <c r="A769" s="35">
        <v>767</v>
      </c>
      <c r="B769" s="36" t="s">
        <v>662</v>
      </c>
      <c r="C769" s="3">
        <v>100706.23841519926</v>
      </c>
      <c r="D769" s="4">
        <v>27333</v>
      </c>
      <c r="E769" s="37">
        <v>39569</v>
      </c>
      <c r="F769" s="53" t="s">
        <v>6526</v>
      </c>
    </row>
    <row r="770" spans="1:6" ht="24.95" customHeight="1" x14ac:dyDescent="0.2">
      <c r="A770" s="35">
        <v>768</v>
      </c>
      <c r="B770" s="36" t="s">
        <v>663</v>
      </c>
      <c r="C770" s="3">
        <v>100687.86</v>
      </c>
      <c r="D770" s="4">
        <v>21438</v>
      </c>
      <c r="E770" s="37">
        <v>42300</v>
      </c>
      <c r="F770" s="53" t="s">
        <v>6528</v>
      </c>
    </row>
    <row r="771" spans="1:6" ht="24.95" customHeight="1" x14ac:dyDescent="0.2">
      <c r="A771" s="35">
        <v>769</v>
      </c>
      <c r="B771" s="36" t="s">
        <v>664</v>
      </c>
      <c r="C771" s="3">
        <v>100686.97868396663</v>
      </c>
      <c r="D771" s="4">
        <v>25065</v>
      </c>
      <c r="E771" s="37">
        <v>40452</v>
      </c>
      <c r="F771" s="53" t="s">
        <v>125</v>
      </c>
    </row>
    <row r="772" spans="1:6" ht="24.95" customHeight="1" x14ac:dyDescent="0.2">
      <c r="A772" s="35">
        <v>770</v>
      </c>
      <c r="B772" s="36" t="s">
        <v>666</v>
      </c>
      <c r="C772" s="3">
        <v>100548.09140407786</v>
      </c>
      <c r="D772" s="4">
        <v>26434</v>
      </c>
      <c r="E772" s="37">
        <v>39885</v>
      </c>
      <c r="F772" s="53" t="s">
        <v>6531</v>
      </c>
    </row>
    <row r="773" spans="1:6" ht="24.95" customHeight="1" x14ac:dyDescent="0.2">
      <c r="A773" s="35">
        <v>771</v>
      </c>
      <c r="B773" s="36" t="s">
        <v>667</v>
      </c>
      <c r="C773" s="3">
        <v>100516.10287303058</v>
      </c>
      <c r="D773" s="4">
        <v>29969</v>
      </c>
      <c r="E773" s="37">
        <v>37316</v>
      </c>
      <c r="F773" s="53" t="s">
        <v>184</v>
      </c>
    </row>
    <row r="774" spans="1:6" ht="24.95" customHeight="1" x14ac:dyDescent="0.2">
      <c r="A774" s="35">
        <v>772</v>
      </c>
      <c r="B774" s="36" t="s">
        <v>668</v>
      </c>
      <c r="C774" s="3">
        <v>100439.70000000001</v>
      </c>
      <c r="D774" s="4">
        <v>17204</v>
      </c>
      <c r="E774" s="37">
        <v>43840</v>
      </c>
      <c r="F774" s="53" t="s">
        <v>41</v>
      </c>
    </row>
    <row r="775" spans="1:6" ht="24.95" customHeight="1" x14ac:dyDescent="0.2">
      <c r="A775" s="35">
        <v>773</v>
      </c>
      <c r="B775" s="36" t="s">
        <v>669</v>
      </c>
      <c r="C775" s="3">
        <v>100330.7</v>
      </c>
      <c r="D775" s="4">
        <v>18720</v>
      </c>
      <c r="E775" s="37">
        <v>43035</v>
      </c>
      <c r="F775" s="53" t="s">
        <v>4</v>
      </c>
    </row>
    <row r="776" spans="1:6" ht="24.95" customHeight="1" x14ac:dyDescent="0.2">
      <c r="A776" s="35">
        <v>774</v>
      </c>
      <c r="B776" s="36" t="s">
        <v>7176</v>
      </c>
      <c r="C776" s="3">
        <f>'2024'!E46</f>
        <v>100228.86</v>
      </c>
      <c r="D776" s="4">
        <f>'2024'!F46</f>
        <v>19296</v>
      </c>
      <c r="E776" s="37">
        <v>45401</v>
      </c>
      <c r="F776" s="53" t="s">
        <v>5091</v>
      </c>
    </row>
    <row r="777" spans="1:6" ht="24.95" customHeight="1" x14ac:dyDescent="0.2">
      <c r="A777" s="35">
        <v>775</v>
      </c>
      <c r="B777" s="36" t="s">
        <v>670</v>
      </c>
      <c r="C777" s="3">
        <v>100160.03</v>
      </c>
      <c r="D777" s="4">
        <v>17602</v>
      </c>
      <c r="E777" s="37">
        <v>42363</v>
      </c>
      <c r="F777" s="53" t="s">
        <v>4</v>
      </c>
    </row>
    <row r="778" spans="1:6" ht="24.95" customHeight="1" x14ac:dyDescent="0.2">
      <c r="A778" s="35">
        <v>776</v>
      </c>
      <c r="B778" s="36" t="s">
        <v>671</v>
      </c>
      <c r="C778" s="3">
        <v>100045.6</v>
      </c>
      <c r="D778" s="4">
        <v>21457</v>
      </c>
      <c r="E778" s="37">
        <v>43252</v>
      </c>
      <c r="F778" s="53" t="s">
        <v>638</v>
      </c>
    </row>
    <row r="779" spans="1:6" ht="24.95" customHeight="1" x14ac:dyDescent="0.2">
      <c r="A779" s="35">
        <v>777</v>
      </c>
      <c r="B779" s="36" t="s">
        <v>672</v>
      </c>
      <c r="C779" s="3">
        <v>99874.015291936987</v>
      </c>
      <c r="D779" s="4">
        <v>32302</v>
      </c>
      <c r="E779" s="37">
        <v>37547</v>
      </c>
      <c r="F779" s="53" t="s">
        <v>673</v>
      </c>
    </row>
    <row r="780" spans="1:6" ht="24.95" customHeight="1" x14ac:dyDescent="0.2">
      <c r="A780" s="35">
        <v>778</v>
      </c>
      <c r="B780" s="36" t="s">
        <v>674</v>
      </c>
      <c r="C780" s="3">
        <v>99868.57043558851</v>
      </c>
      <c r="D780" s="4">
        <v>29842</v>
      </c>
      <c r="E780" s="37">
        <v>39297</v>
      </c>
      <c r="F780" s="53" t="s">
        <v>675</v>
      </c>
    </row>
    <row r="781" spans="1:6" ht="24.95" customHeight="1" x14ac:dyDescent="0.2">
      <c r="A781" s="35">
        <v>779</v>
      </c>
      <c r="B781" s="36" t="s">
        <v>676</v>
      </c>
      <c r="C781" s="3">
        <v>99782.27</v>
      </c>
      <c r="D781" s="4">
        <v>18835</v>
      </c>
      <c r="E781" s="37">
        <v>43119</v>
      </c>
      <c r="F781" s="53" t="s">
        <v>41</v>
      </c>
    </row>
    <row r="782" spans="1:6" ht="24.95" customHeight="1" x14ac:dyDescent="0.2">
      <c r="A782" s="35">
        <v>780</v>
      </c>
      <c r="B782" s="36" t="s">
        <v>677</v>
      </c>
      <c r="C782" s="3">
        <v>99727.757182576461</v>
      </c>
      <c r="D782" s="4">
        <v>34937</v>
      </c>
      <c r="E782" s="37">
        <v>37225</v>
      </c>
      <c r="F782" s="53" t="s">
        <v>678</v>
      </c>
    </row>
    <row r="783" spans="1:6" ht="24.95" customHeight="1" x14ac:dyDescent="0.2">
      <c r="A783" s="35">
        <v>781</v>
      </c>
      <c r="B783" s="36" t="s">
        <v>679</v>
      </c>
      <c r="C783" s="3">
        <v>99682.286839666354</v>
      </c>
      <c r="D783" s="4">
        <v>26150</v>
      </c>
      <c r="E783" s="37">
        <v>40396</v>
      </c>
      <c r="F783" s="53" t="s">
        <v>45</v>
      </c>
    </row>
    <row r="784" spans="1:6" ht="24.95" customHeight="1" x14ac:dyDescent="0.2">
      <c r="A784" s="35">
        <v>782</v>
      </c>
      <c r="B784" s="36" t="s">
        <v>680</v>
      </c>
      <c r="C784" s="3">
        <v>99657.553290083408</v>
      </c>
      <c r="D784" s="4">
        <v>37907</v>
      </c>
      <c r="E784" s="37">
        <v>39178</v>
      </c>
      <c r="F784" s="53" t="s">
        <v>470</v>
      </c>
    </row>
    <row r="785" spans="1:6" ht="24.95" customHeight="1" x14ac:dyDescent="0.2">
      <c r="A785" s="35">
        <v>783</v>
      </c>
      <c r="B785" s="36" t="s">
        <v>681</v>
      </c>
      <c r="C785" s="3">
        <v>99655.641797961085</v>
      </c>
      <c r="D785" s="4">
        <v>40966</v>
      </c>
      <c r="E785" s="37">
        <v>36833</v>
      </c>
      <c r="F785" s="53" t="s">
        <v>184</v>
      </c>
    </row>
    <row r="786" spans="1:6" ht="24.95" customHeight="1" x14ac:dyDescent="0.2">
      <c r="A786" s="35">
        <v>784</v>
      </c>
      <c r="B786" s="36" t="s">
        <v>682</v>
      </c>
      <c r="C786" s="3">
        <v>99630.67</v>
      </c>
      <c r="D786" s="4">
        <v>14892</v>
      </c>
      <c r="E786" s="37">
        <v>44771</v>
      </c>
      <c r="F786" s="53" t="s">
        <v>4</v>
      </c>
    </row>
    <row r="787" spans="1:6" ht="24.95" customHeight="1" x14ac:dyDescent="0.2">
      <c r="A787" s="35">
        <v>785</v>
      </c>
      <c r="B787" s="36" t="s">
        <v>4481</v>
      </c>
      <c r="C787" s="3">
        <v>99577.661607970353</v>
      </c>
      <c r="D787" s="4">
        <v>27253</v>
      </c>
      <c r="E787" s="37">
        <v>40956</v>
      </c>
      <c r="F787" s="53" t="s">
        <v>6531</v>
      </c>
    </row>
    <row r="788" spans="1:6" ht="24.95" customHeight="1" x14ac:dyDescent="0.2">
      <c r="A788" s="35">
        <v>786</v>
      </c>
      <c r="B788" s="36" t="s">
        <v>6286</v>
      </c>
      <c r="C788" s="3">
        <f>'2023'!E55</f>
        <v>99529.040000000008</v>
      </c>
      <c r="D788" s="4">
        <f>'2023'!F55</f>
        <v>15010</v>
      </c>
      <c r="E788" s="37">
        <v>44946</v>
      </c>
      <c r="F788" s="53" t="s">
        <v>5127</v>
      </c>
    </row>
    <row r="789" spans="1:6" ht="24.95" customHeight="1" x14ac:dyDescent="0.2">
      <c r="A789" s="35">
        <v>787</v>
      </c>
      <c r="B789" s="36" t="s">
        <v>683</v>
      </c>
      <c r="C789" s="3">
        <v>99477.75</v>
      </c>
      <c r="D789" s="4">
        <v>13963</v>
      </c>
      <c r="E789" s="37">
        <v>44652</v>
      </c>
      <c r="F789" s="53" t="s">
        <v>45</v>
      </c>
    </row>
    <row r="790" spans="1:6" ht="24.95" customHeight="1" x14ac:dyDescent="0.2">
      <c r="A790" s="35">
        <v>788</v>
      </c>
      <c r="B790" s="36" t="s">
        <v>684</v>
      </c>
      <c r="C790" s="3">
        <v>99323.470000000016</v>
      </c>
      <c r="D790" s="4">
        <v>20215</v>
      </c>
      <c r="E790" s="37">
        <v>42797</v>
      </c>
      <c r="F790" s="53" t="s">
        <v>505</v>
      </c>
    </row>
    <row r="791" spans="1:6" ht="24.95" customHeight="1" x14ac:dyDescent="0.2">
      <c r="A791" s="35">
        <v>789</v>
      </c>
      <c r="B791" s="36" t="s">
        <v>685</v>
      </c>
      <c r="C791" s="3">
        <v>99092.910101946254</v>
      </c>
      <c r="D791" s="4">
        <v>35709</v>
      </c>
      <c r="E791" s="37">
        <v>36938</v>
      </c>
      <c r="F791" s="53" t="s">
        <v>184</v>
      </c>
    </row>
    <row r="792" spans="1:6" ht="24.95" customHeight="1" x14ac:dyDescent="0.2">
      <c r="A792" s="35">
        <v>790</v>
      </c>
      <c r="B792" s="36" t="s">
        <v>686</v>
      </c>
      <c r="C792" s="3">
        <v>98770.736793327145</v>
      </c>
      <c r="D792" s="4">
        <v>29083</v>
      </c>
      <c r="E792" s="37">
        <v>39129</v>
      </c>
      <c r="F792" s="53" t="s">
        <v>45</v>
      </c>
    </row>
    <row r="793" spans="1:6" ht="24.95" customHeight="1" x14ac:dyDescent="0.2">
      <c r="A793" s="35">
        <v>791</v>
      </c>
      <c r="B793" s="36" t="s">
        <v>687</v>
      </c>
      <c r="C793" s="3">
        <v>98640</v>
      </c>
      <c r="D793" s="4">
        <v>24255</v>
      </c>
      <c r="E793" s="37">
        <v>42265</v>
      </c>
      <c r="F793" s="53" t="s">
        <v>129</v>
      </c>
    </row>
    <row r="794" spans="1:6" ht="24.95" customHeight="1" x14ac:dyDescent="0.2">
      <c r="A794" s="35">
        <v>792</v>
      </c>
      <c r="B794" s="36" t="s">
        <v>688</v>
      </c>
      <c r="C794" s="3">
        <v>98284.069999999992</v>
      </c>
      <c r="D794" s="4">
        <v>21477</v>
      </c>
      <c r="E794" s="37">
        <v>42307</v>
      </c>
      <c r="F794" s="53" t="s">
        <v>4</v>
      </c>
    </row>
    <row r="795" spans="1:6" ht="24.95" customHeight="1" x14ac:dyDescent="0.2">
      <c r="A795" s="35">
        <v>793</v>
      </c>
      <c r="B795" s="36" t="s">
        <v>689</v>
      </c>
      <c r="C795" s="3">
        <v>98264.569999999992</v>
      </c>
      <c r="D795" s="4">
        <v>18628</v>
      </c>
      <c r="E795" s="37">
        <v>42972</v>
      </c>
      <c r="F795" s="53" t="s">
        <v>253</v>
      </c>
    </row>
    <row r="796" spans="1:6" ht="24.95" customHeight="1" x14ac:dyDescent="0.2">
      <c r="A796" s="35">
        <v>794</v>
      </c>
      <c r="B796" s="36" t="s">
        <v>691</v>
      </c>
      <c r="C796" s="3">
        <v>98072.11538461539</v>
      </c>
      <c r="D796" s="4">
        <v>28675</v>
      </c>
      <c r="E796" s="37">
        <v>39367</v>
      </c>
      <c r="F796" s="53" t="s">
        <v>444</v>
      </c>
    </row>
    <row r="797" spans="1:6" ht="24.95" customHeight="1" x14ac:dyDescent="0.2">
      <c r="A797" s="35">
        <v>795</v>
      </c>
      <c r="B797" s="36" t="s">
        <v>692</v>
      </c>
      <c r="C797" s="3">
        <v>97884.709999999992</v>
      </c>
      <c r="D797" s="4">
        <v>18431</v>
      </c>
      <c r="E797" s="37">
        <v>42923</v>
      </c>
      <c r="F797" s="53" t="s">
        <v>45</v>
      </c>
    </row>
    <row r="798" spans="1:6" ht="24.95" customHeight="1" x14ac:dyDescent="0.2">
      <c r="A798" s="35">
        <v>796</v>
      </c>
      <c r="B798" s="36" t="s">
        <v>4482</v>
      </c>
      <c r="C798" s="3">
        <v>97842.070203892508</v>
      </c>
      <c r="D798" s="4">
        <v>25750</v>
      </c>
      <c r="E798" s="37">
        <v>41292</v>
      </c>
      <c r="F798" s="53" t="s">
        <v>189</v>
      </c>
    </row>
    <row r="799" spans="1:6" ht="24.95" customHeight="1" x14ac:dyDescent="0.2">
      <c r="A799" s="35">
        <v>797</v>
      </c>
      <c r="B799" s="36" t="s">
        <v>4483</v>
      </c>
      <c r="C799" s="3">
        <v>97795.702038924937</v>
      </c>
      <c r="D799" s="4">
        <v>20875</v>
      </c>
      <c r="E799" s="37">
        <v>40559</v>
      </c>
      <c r="F799" s="53" t="s">
        <v>6531</v>
      </c>
    </row>
    <row r="800" spans="1:6" ht="24.95" customHeight="1" x14ac:dyDescent="0.2">
      <c r="A800" s="35">
        <v>798</v>
      </c>
      <c r="B800" s="36" t="s">
        <v>693</v>
      </c>
      <c r="C800" s="3">
        <v>97782.19</v>
      </c>
      <c r="D800" s="4">
        <v>19169</v>
      </c>
      <c r="E800" s="37">
        <v>42573</v>
      </c>
      <c r="F800" s="53" t="s">
        <v>25</v>
      </c>
    </row>
    <row r="801" spans="1:6" ht="24.95" customHeight="1" x14ac:dyDescent="0.2">
      <c r="A801" s="35">
        <v>799</v>
      </c>
      <c r="B801" s="36" t="s">
        <v>694</v>
      </c>
      <c r="C801" s="3">
        <v>97754.260000000009</v>
      </c>
      <c r="D801" s="4">
        <v>20380</v>
      </c>
      <c r="E801" s="37">
        <v>44498</v>
      </c>
      <c r="F801" s="53" t="s">
        <v>16</v>
      </c>
    </row>
    <row r="802" spans="1:6" ht="24.95" customHeight="1" x14ac:dyDescent="0.2">
      <c r="A802" s="35">
        <v>800</v>
      </c>
      <c r="B802" s="36" t="s">
        <v>695</v>
      </c>
      <c r="C802" s="3">
        <v>97704.471733086189</v>
      </c>
      <c r="D802" s="4">
        <v>23971</v>
      </c>
      <c r="E802" s="37">
        <v>41663</v>
      </c>
      <c r="F802" s="53" t="s">
        <v>129</v>
      </c>
    </row>
    <row r="803" spans="1:6" ht="24.95" customHeight="1" x14ac:dyDescent="0.2">
      <c r="A803" s="35">
        <v>801</v>
      </c>
      <c r="B803" s="36" t="s">
        <v>696</v>
      </c>
      <c r="C803" s="3">
        <v>97645.389249304921</v>
      </c>
      <c r="D803" s="4">
        <v>45417</v>
      </c>
      <c r="E803" s="37">
        <v>36875</v>
      </c>
      <c r="F803" s="53" t="s">
        <v>184</v>
      </c>
    </row>
    <row r="804" spans="1:6" ht="24.95" customHeight="1" x14ac:dyDescent="0.2">
      <c r="A804" s="35">
        <v>802</v>
      </c>
      <c r="B804" s="36" t="s">
        <v>4484</v>
      </c>
      <c r="C804" s="3">
        <v>97423.540315106584</v>
      </c>
      <c r="D804" s="4">
        <v>19839</v>
      </c>
      <c r="E804" s="37">
        <v>41467</v>
      </c>
      <c r="F804" s="53" t="s">
        <v>180</v>
      </c>
    </row>
    <row r="805" spans="1:6" ht="24.95" customHeight="1" x14ac:dyDescent="0.2">
      <c r="A805" s="35">
        <v>803</v>
      </c>
      <c r="B805" s="36" t="s">
        <v>697</v>
      </c>
      <c r="C805" s="3">
        <v>97327.096848934205</v>
      </c>
      <c r="D805" s="4">
        <v>31290</v>
      </c>
      <c r="E805" s="37">
        <v>37302</v>
      </c>
      <c r="F805" s="53" t="s">
        <v>125</v>
      </c>
    </row>
    <row r="806" spans="1:6" ht="24.95" customHeight="1" x14ac:dyDescent="0.2">
      <c r="A806" s="35">
        <v>804</v>
      </c>
      <c r="B806" s="36" t="s">
        <v>698</v>
      </c>
      <c r="C806" s="3">
        <v>97208.063021316033</v>
      </c>
      <c r="D806" s="4">
        <v>44002</v>
      </c>
      <c r="E806" s="37">
        <v>36539</v>
      </c>
      <c r="F806" s="53" t="s">
        <v>699</v>
      </c>
    </row>
    <row r="807" spans="1:6" ht="24.95" customHeight="1" x14ac:dyDescent="0.2">
      <c r="A807" s="35">
        <v>805</v>
      </c>
      <c r="B807" s="36" t="s">
        <v>700</v>
      </c>
      <c r="C807" s="3">
        <v>97204.147358665432</v>
      </c>
      <c r="D807" s="4">
        <v>24193</v>
      </c>
      <c r="E807" s="37">
        <v>41810</v>
      </c>
      <c r="F807" s="53" t="s">
        <v>41</v>
      </c>
    </row>
    <row r="808" spans="1:6" ht="24.95" customHeight="1" x14ac:dyDescent="0.2">
      <c r="A808" s="35">
        <v>806</v>
      </c>
      <c r="B808" s="36" t="s">
        <v>701</v>
      </c>
      <c r="C808" s="3">
        <v>96958.772590361448</v>
      </c>
      <c r="D808" s="4">
        <v>27139</v>
      </c>
      <c r="E808" s="37">
        <v>39850</v>
      </c>
      <c r="F808" s="53" t="s">
        <v>6529</v>
      </c>
    </row>
    <row r="809" spans="1:6" ht="24.95" customHeight="1" x14ac:dyDescent="0.2">
      <c r="A809" s="35">
        <v>807</v>
      </c>
      <c r="B809" s="36" t="s">
        <v>702</v>
      </c>
      <c r="C809" s="3">
        <v>96932.055143651538</v>
      </c>
      <c r="D809" s="4">
        <v>31055</v>
      </c>
      <c r="E809" s="37">
        <v>37848</v>
      </c>
      <c r="F809" s="53" t="s">
        <v>374</v>
      </c>
    </row>
    <row r="810" spans="1:6" ht="24.95" customHeight="1" x14ac:dyDescent="0.2">
      <c r="A810" s="35">
        <v>808</v>
      </c>
      <c r="B810" s="36" t="s">
        <v>703</v>
      </c>
      <c r="C810" s="3">
        <v>96367.469879518074</v>
      </c>
      <c r="D810" s="4">
        <v>31740</v>
      </c>
      <c r="E810" s="37">
        <v>38541</v>
      </c>
      <c r="F810" s="53" t="s">
        <v>186</v>
      </c>
    </row>
    <row r="811" spans="1:6" ht="24.95" customHeight="1" x14ac:dyDescent="0.2">
      <c r="A811" s="35">
        <v>809</v>
      </c>
      <c r="B811" s="36" t="s">
        <v>704</v>
      </c>
      <c r="C811" s="3">
        <v>96353.683966635785</v>
      </c>
      <c r="D811" s="4">
        <v>37697</v>
      </c>
      <c r="E811" s="37">
        <v>38870</v>
      </c>
      <c r="F811" s="53" t="s">
        <v>186</v>
      </c>
    </row>
    <row r="812" spans="1:6" ht="24.95" customHeight="1" x14ac:dyDescent="0.2">
      <c r="A812" s="35">
        <v>810</v>
      </c>
      <c r="B812" s="36" t="s">
        <v>705</v>
      </c>
      <c r="C812" s="3">
        <v>96261</v>
      </c>
      <c r="D812" s="4">
        <v>15103</v>
      </c>
      <c r="E812" s="37">
        <v>44603</v>
      </c>
      <c r="F812" s="53" t="s">
        <v>16</v>
      </c>
    </row>
    <row r="813" spans="1:6" ht="24.95" customHeight="1" x14ac:dyDescent="0.2">
      <c r="A813" s="35">
        <v>811</v>
      </c>
      <c r="B813" s="36" t="s">
        <v>706</v>
      </c>
      <c r="C813" s="3">
        <v>96183.097775718255</v>
      </c>
      <c r="D813" s="4">
        <v>33982</v>
      </c>
      <c r="E813" s="37">
        <v>37554</v>
      </c>
      <c r="F813" s="53" t="s">
        <v>6530</v>
      </c>
    </row>
    <row r="814" spans="1:6" ht="24.95" customHeight="1" x14ac:dyDescent="0.2">
      <c r="A814" s="35">
        <v>812</v>
      </c>
      <c r="B814" s="36" t="s">
        <v>707</v>
      </c>
      <c r="C814" s="3">
        <v>96128.87000000001</v>
      </c>
      <c r="D814" s="4">
        <v>17114</v>
      </c>
      <c r="E814" s="37">
        <v>43035</v>
      </c>
      <c r="F814" s="53" t="s">
        <v>4</v>
      </c>
    </row>
    <row r="815" spans="1:6" ht="24.95" customHeight="1" x14ac:dyDescent="0.2">
      <c r="A815" s="35">
        <v>813</v>
      </c>
      <c r="B815" s="36" t="s">
        <v>708</v>
      </c>
      <c r="C815" s="3">
        <v>96068.697868396674</v>
      </c>
      <c r="D815" s="4">
        <v>32561</v>
      </c>
      <c r="E815" s="37">
        <v>38954</v>
      </c>
      <c r="F815" s="53" t="s">
        <v>45</v>
      </c>
    </row>
    <row r="816" spans="1:6" ht="24.95" customHeight="1" x14ac:dyDescent="0.2">
      <c r="A816" s="35">
        <v>814</v>
      </c>
      <c r="B816" s="36" t="s">
        <v>709</v>
      </c>
      <c r="C816" s="3">
        <v>95864.430000000008</v>
      </c>
      <c r="D816" s="4">
        <v>19953</v>
      </c>
      <c r="E816" s="37">
        <v>43784</v>
      </c>
      <c r="F816" s="53" t="s">
        <v>4</v>
      </c>
    </row>
    <row r="817" spans="1:6" ht="24.95" customHeight="1" x14ac:dyDescent="0.2">
      <c r="A817" s="35">
        <v>815</v>
      </c>
      <c r="B817" s="36" t="s">
        <v>710</v>
      </c>
      <c r="C817" s="3">
        <v>95751.998378127901</v>
      </c>
      <c r="D817" s="4">
        <v>28550</v>
      </c>
      <c r="E817" s="37">
        <v>39619</v>
      </c>
      <c r="F817" s="53" t="s">
        <v>6529</v>
      </c>
    </row>
    <row r="818" spans="1:6" ht="24.95" customHeight="1" x14ac:dyDescent="0.2">
      <c r="A818" s="35">
        <v>816</v>
      </c>
      <c r="B818" s="36" t="s">
        <v>711</v>
      </c>
      <c r="C818" s="3">
        <v>95542.516218721052</v>
      </c>
      <c r="D818" s="4">
        <v>25806</v>
      </c>
      <c r="E818" s="37">
        <v>39934</v>
      </c>
      <c r="F818" s="53" t="s">
        <v>125</v>
      </c>
    </row>
    <row r="819" spans="1:6" ht="24.95" customHeight="1" x14ac:dyDescent="0.2">
      <c r="A819" s="35">
        <v>817</v>
      </c>
      <c r="B819" s="36" t="s">
        <v>7177</v>
      </c>
      <c r="C819" s="3">
        <f>'2024'!E47</f>
        <v>95429.92</v>
      </c>
      <c r="D819" s="4">
        <f>'2024'!F47</f>
        <v>13875</v>
      </c>
      <c r="E819" s="37">
        <v>45422</v>
      </c>
      <c r="F819" s="53" t="s">
        <v>6547</v>
      </c>
    </row>
    <row r="820" spans="1:6" ht="24.95" customHeight="1" x14ac:dyDescent="0.2">
      <c r="A820" s="35">
        <v>818</v>
      </c>
      <c r="B820" s="36" t="s">
        <v>4485</v>
      </c>
      <c r="C820" s="3">
        <v>95408.291821130682</v>
      </c>
      <c r="D820" s="4">
        <v>21384</v>
      </c>
      <c r="E820" s="37">
        <v>41341</v>
      </c>
      <c r="F820" s="53" t="s">
        <v>6529</v>
      </c>
    </row>
    <row r="821" spans="1:6" ht="24.95" customHeight="1" x14ac:dyDescent="0.2">
      <c r="A821" s="35">
        <v>819</v>
      </c>
      <c r="B821" s="36" t="s">
        <v>712</v>
      </c>
      <c r="C821" s="3">
        <v>95405.2</v>
      </c>
      <c r="D821" s="4">
        <v>17356</v>
      </c>
      <c r="E821" s="37">
        <v>42559</v>
      </c>
      <c r="F821" s="53" t="s">
        <v>25</v>
      </c>
    </row>
    <row r="822" spans="1:6" ht="24.95" customHeight="1" x14ac:dyDescent="0.2">
      <c r="A822" s="35">
        <v>820</v>
      </c>
      <c r="B822" s="36" t="s">
        <v>713</v>
      </c>
      <c r="C822" s="3">
        <v>95385</v>
      </c>
      <c r="D822" s="4">
        <v>17334</v>
      </c>
      <c r="E822" s="37">
        <v>42363</v>
      </c>
      <c r="F822" s="53" t="s">
        <v>129</v>
      </c>
    </row>
    <row r="823" spans="1:6" ht="24.95" customHeight="1" x14ac:dyDescent="0.2">
      <c r="A823" s="35">
        <v>821</v>
      </c>
      <c r="B823" s="36" t="s">
        <v>714</v>
      </c>
      <c r="C823" s="3">
        <v>95359.209916589447</v>
      </c>
      <c r="D823" s="4">
        <v>20820</v>
      </c>
      <c r="E823" s="37">
        <v>41887</v>
      </c>
      <c r="F823" s="53" t="s">
        <v>45</v>
      </c>
    </row>
    <row r="824" spans="1:6" ht="24.95" customHeight="1" x14ac:dyDescent="0.2">
      <c r="A824" s="35">
        <v>822</v>
      </c>
      <c r="B824" s="36" t="s">
        <v>715</v>
      </c>
      <c r="C824" s="3">
        <v>95297.48</v>
      </c>
      <c r="D824" s="4">
        <v>19387</v>
      </c>
      <c r="E824" s="37">
        <v>42748</v>
      </c>
      <c r="F824" s="53" t="s">
        <v>41</v>
      </c>
    </row>
    <row r="825" spans="1:6" ht="24.95" customHeight="1" x14ac:dyDescent="0.2">
      <c r="A825" s="35">
        <v>823</v>
      </c>
      <c r="B825" s="36" t="s">
        <v>7178</v>
      </c>
      <c r="C825" s="3">
        <f>'2024'!E48</f>
        <v>95209.16</v>
      </c>
      <c r="D825" s="4">
        <f>'2024'!F48</f>
        <v>13079</v>
      </c>
      <c r="E825" s="37">
        <v>45401</v>
      </c>
      <c r="F825" s="53" t="s">
        <v>4</v>
      </c>
    </row>
    <row r="826" spans="1:6" ht="24.95" customHeight="1" x14ac:dyDescent="0.2">
      <c r="A826" s="35">
        <v>824</v>
      </c>
      <c r="B826" s="36" t="s">
        <v>6287</v>
      </c>
      <c r="C826" s="3">
        <f>'2023'!E56</f>
        <v>95159.039999999994</v>
      </c>
      <c r="D826" s="4">
        <f>'2023'!F56</f>
        <v>20407</v>
      </c>
      <c r="E826" s="37">
        <v>45107</v>
      </c>
      <c r="F826" s="53" t="s">
        <v>10</v>
      </c>
    </row>
    <row r="827" spans="1:6" ht="24.95" customHeight="1" x14ac:dyDescent="0.2">
      <c r="A827" s="35">
        <v>825</v>
      </c>
      <c r="B827" s="36" t="s">
        <v>716</v>
      </c>
      <c r="C827" s="3">
        <v>94823.911028730305</v>
      </c>
      <c r="D827" s="4">
        <v>45305</v>
      </c>
      <c r="E827" s="37">
        <v>35965</v>
      </c>
      <c r="F827" s="53" t="s">
        <v>673</v>
      </c>
    </row>
    <row r="828" spans="1:6" ht="24.95" customHeight="1" x14ac:dyDescent="0.2">
      <c r="A828" s="35">
        <v>826</v>
      </c>
      <c r="B828" s="36" t="s">
        <v>717</v>
      </c>
      <c r="C828" s="3">
        <v>94796.15</v>
      </c>
      <c r="D828" s="4">
        <v>18184</v>
      </c>
      <c r="E828" s="37">
        <v>43266</v>
      </c>
      <c r="F828" s="53" t="s">
        <v>505</v>
      </c>
    </row>
    <row r="829" spans="1:6" ht="24.95" customHeight="1" x14ac:dyDescent="0.2">
      <c r="A829" s="35">
        <v>827</v>
      </c>
      <c r="B829" s="36" t="s">
        <v>4486</v>
      </c>
      <c r="C829" s="3">
        <v>94770.693350324378</v>
      </c>
      <c r="D829" s="4">
        <v>23817</v>
      </c>
      <c r="E829" s="37">
        <v>41320</v>
      </c>
      <c r="F829" s="53" t="s">
        <v>41</v>
      </c>
    </row>
    <row r="830" spans="1:6" ht="24.95" customHeight="1" x14ac:dyDescent="0.2">
      <c r="A830" s="35">
        <v>828</v>
      </c>
      <c r="B830" s="36" t="s">
        <v>718</v>
      </c>
      <c r="C830" s="3">
        <v>94726.598702502321</v>
      </c>
      <c r="D830" s="4">
        <v>42127</v>
      </c>
      <c r="E830" s="37">
        <v>36273</v>
      </c>
      <c r="F830" s="53" t="s">
        <v>184</v>
      </c>
    </row>
    <row r="831" spans="1:6" ht="24.95" customHeight="1" x14ac:dyDescent="0.2">
      <c r="A831" s="35">
        <v>829</v>
      </c>
      <c r="B831" s="36" t="s">
        <v>4487</v>
      </c>
      <c r="C831" s="3">
        <v>94333.294717330864</v>
      </c>
      <c r="D831" s="4">
        <v>33727</v>
      </c>
      <c r="E831" s="37">
        <v>40634</v>
      </c>
      <c r="F831" s="53" t="s">
        <v>6525</v>
      </c>
    </row>
    <row r="832" spans="1:6" ht="24.95" customHeight="1" x14ac:dyDescent="0.2">
      <c r="A832" s="35">
        <v>830</v>
      </c>
      <c r="B832" s="36" t="s">
        <v>7179</v>
      </c>
      <c r="C832" s="3">
        <f>'2024'!E49</f>
        <v>94036.73</v>
      </c>
      <c r="D832" s="4">
        <f>'2024'!F49</f>
        <v>13632</v>
      </c>
      <c r="E832" s="37" t="s">
        <v>6588</v>
      </c>
      <c r="F832" s="53" t="s">
        <v>6627</v>
      </c>
    </row>
    <row r="833" spans="1:6" ht="24.95" customHeight="1" x14ac:dyDescent="0.2">
      <c r="A833" s="35">
        <v>831</v>
      </c>
      <c r="B833" s="36" t="s">
        <v>4488</v>
      </c>
      <c r="C833" s="3">
        <v>93874.971037998155</v>
      </c>
      <c r="D833" s="4">
        <v>23480</v>
      </c>
      <c r="E833" s="37">
        <v>40896</v>
      </c>
      <c r="F833" s="53" t="s">
        <v>4</v>
      </c>
    </row>
    <row r="834" spans="1:6" ht="24.95" customHeight="1" x14ac:dyDescent="0.2">
      <c r="A834" s="35">
        <v>832</v>
      </c>
      <c r="B834" s="36" t="s">
        <v>6288</v>
      </c>
      <c r="C834" s="3">
        <f>'2023'!E57+'2024'!E328</f>
        <v>93786.07</v>
      </c>
      <c r="D834" s="4">
        <f>'2023'!F57+'2024'!F328</f>
        <v>17878</v>
      </c>
      <c r="E834" s="37">
        <v>45072</v>
      </c>
      <c r="F834" s="53" t="s">
        <v>16</v>
      </c>
    </row>
    <row r="835" spans="1:6" ht="24.95" customHeight="1" x14ac:dyDescent="0.2">
      <c r="A835" s="35">
        <v>833</v>
      </c>
      <c r="B835" s="36" t="s">
        <v>719</v>
      </c>
      <c r="C835" s="3">
        <v>93748.2</v>
      </c>
      <c r="D835" s="4">
        <v>19658</v>
      </c>
      <c r="E835" s="37">
        <v>42111</v>
      </c>
      <c r="F835" s="53" t="s">
        <v>1566</v>
      </c>
    </row>
    <row r="836" spans="1:6" ht="24.95" customHeight="1" x14ac:dyDescent="0.2">
      <c r="A836" s="35">
        <v>834</v>
      </c>
      <c r="B836" s="36" t="s">
        <v>720</v>
      </c>
      <c r="C836" s="3">
        <v>93499.67</v>
      </c>
      <c r="D836" s="4">
        <v>17492</v>
      </c>
      <c r="E836" s="37">
        <v>43364</v>
      </c>
      <c r="F836" s="53" t="s">
        <v>4</v>
      </c>
    </row>
    <row r="837" spans="1:6" ht="24.95" customHeight="1" x14ac:dyDescent="0.2">
      <c r="A837" s="35">
        <v>835</v>
      </c>
      <c r="B837" s="36" t="s">
        <v>7180</v>
      </c>
      <c r="C837" s="3">
        <f>'2024'!E50</f>
        <v>93489.4</v>
      </c>
      <c r="D837" s="4">
        <f>'2024'!F50</f>
        <v>13824</v>
      </c>
      <c r="E837" s="37">
        <v>45590</v>
      </c>
      <c r="F837" s="53" t="s">
        <v>5091</v>
      </c>
    </row>
    <row r="838" spans="1:6" ht="24.95" customHeight="1" x14ac:dyDescent="0.2">
      <c r="A838" s="35">
        <v>836</v>
      </c>
      <c r="B838" s="36" t="s">
        <v>721</v>
      </c>
      <c r="C838" s="3">
        <v>93451.112140871177</v>
      </c>
      <c r="D838" s="4">
        <v>42415</v>
      </c>
      <c r="E838" s="37">
        <v>36462</v>
      </c>
      <c r="F838" s="53" t="s">
        <v>184</v>
      </c>
    </row>
    <row r="839" spans="1:6" ht="24.95" customHeight="1" x14ac:dyDescent="0.2">
      <c r="A839" s="35">
        <v>837</v>
      </c>
      <c r="B839" s="36" t="s">
        <v>722</v>
      </c>
      <c r="C839" s="3">
        <v>93381.79</v>
      </c>
      <c r="D839" s="4">
        <v>15336</v>
      </c>
      <c r="E839" s="37">
        <v>43441</v>
      </c>
      <c r="F839" s="53" t="s">
        <v>253</v>
      </c>
    </row>
    <row r="840" spans="1:6" ht="24.95" customHeight="1" x14ac:dyDescent="0.2">
      <c r="A840" s="35">
        <v>838</v>
      </c>
      <c r="B840" s="36" t="s">
        <v>723</v>
      </c>
      <c r="C840" s="3">
        <v>93293.35</v>
      </c>
      <c r="D840" s="4">
        <v>20860</v>
      </c>
      <c r="E840" s="37">
        <v>43567</v>
      </c>
      <c r="F840" s="53" t="s">
        <v>6522</v>
      </c>
    </row>
    <row r="841" spans="1:6" ht="24.95" customHeight="1" x14ac:dyDescent="0.2">
      <c r="A841" s="35">
        <v>839</v>
      </c>
      <c r="B841" s="36" t="s">
        <v>4489</v>
      </c>
      <c r="C841" s="3">
        <v>93290.517840593151</v>
      </c>
      <c r="D841" s="4">
        <v>22246</v>
      </c>
      <c r="E841" s="37">
        <v>41299</v>
      </c>
      <c r="F841" s="53" t="s">
        <v>45</v>
      </c>
    </row>
    <row r="842" spans="1:6" ht="24.95" customHeight="1" x14ac:dyDescent="0.2">
      <c r="A842" s="35">
        <v>840</v>
      </c>
      <c r="B842" s="36" t="s">
        <v>724</v>
      </c>
      <c r="C842" s="3">
        <v>93275.486561631144</v>
      </c>
      <c r="D842" s="4">
        <v>27921</v>
      </c>
      <c r="E842" s="37">
        <v>38723</v>
      </c>
      <c r="F842" s="53" t="s">
        <v>725</v>
      </c>
    </row>
    <row r="843" spans="1:6" ht="24.95" customHeight="1" x14ac:dyDescent="0.2">
      <c r="A843" s="35">
        <v>841</v>
      </c>
      <c r="B843" s="36" t="s">
        <v>4490</v>
      </c>
      <c r="C843" s="3">
        <v>93262</v>
      </c>
      <c r="D843" s="4">
        <v>28232</v>
      </c>
      <c r="E843" s="37">
        <v>41593</v>
      </c>
      <c r="F843" s="53" t="s">
        <v>4</v>
      </c>
    </row>
    <row r="844" spans="1:6" ht="24.95" customHeight="1" x14ac:dyDescent="0.2">
      <c r="A844" s="35">
        <v>842</v>
      </c>
      <c r="B844" s="36" t="s">
        <v>4491</v>
      </c>
      <c r="C844" s="3">
        <v>93075.764596848938</v>
      </c>
      <c r="D844" s="4">
        <v>19637</v>
      </c>
      <c r="E844" s="37">
        <v>41593</v>
      </c>
      <c r="F844" s="53" t="s">
        <v>6529</v>
      </c>
    </row>
    <row r="845" spans="1:6" ht="24.95" customHeight="1" x14ac:dyDescent="0.2">
      <c r="A845" s="35">
        <v>843</v>
      </c>
      <c r="B845" s="36" t="s">
        <v>6289</v>
      </c>
      <c r="C845" s="3">
        <f>'2023'!E58</f>
        <v>92628.680000000008</v>
      </c>
      <c r="D845" s="4">
        <f>'2023'!F58</f>
        <v>12404</v>
      </c>
      <c r="E845" s="37">
        <v>45240</v>
      </c>
      <c r="F845" s="53" t="s">
        <v>16</v>
      </c>
    </row>
    <row r="846" spans="1:6" ht="24.95" customHeight="1" x14ac:dyDescent="0.2">
      <c r="A846" s="35">
        <v>844</v>
      </c>
      <c r="B846" s="36" t="s">
        <v>726</v>
      </c>
      <c r="C846" s="3">
        <v>92604.29</v>
      </c>
      <c r="D846" s="4">
        <v>14214</v>
      </c>
      <c r="E846" s="37">
        <v>44414</v>
      </c>
      <c r="F846" s="53" t="s">
        <v>25</v>
      </c>
    </row>
    <row r="847" spans="1:6" ht="24.95" customHeight="1" x14ac:dyDescent="0.2">
      <c r="A847" s="35">
        <v>845</v>
      </c>
      <c r="B847" s="36" t="s">
        <v>727</v>
      </c>
      <c r="C847" s="3">
        <v>92466</v>
      </c>
      <c r="D847" s="4">
        <v>21478</v>
      </c>
      <c r="E847" s="37">
        <v>43882</v>
      </c>
      <c r="F847" s="53" t="s">
        <v>129</v>
      </c>
    </row>
    <row r="848" spans="1:6" ht="24.95" customHeight="1" x14ac:dyDescent="0.2">
      <c r="A848" s="35">
        <v>846</v>
      </c>
      <c r="B848" s="36" t="s">
        <v>728</v>
      </c>
      <c r="C848" s="3">
        <v>92412.998146431884</v>
      </c>
      <c r="D848" s="4">
        <v>29088</v>
      </c>
      <c r="E848" s="37">
        <v>39017</v>
      </c>
      <c r="F848" s="53" t="s">
        <v>444</v>
      </c>
    </row>
    <row r="849" spans="1:6" ht="24.95" customHeight="1" x14ac:dyDescent="0.2">
      <c r="A849" s="35">
        <v>847</v>
      </c>
      <c r="B849" s="36" t="s">
        <v>729</v>
      </c>
      <c r="C849" s="3">
        <v>92192.83</v>
      </c>
      <c r="D849" s="4">
        <v>18860</v>
      </c>
      <c r="E849" s="37">
        <v>42580</v>
      </c>
      <c r="F849" s="53" t="s">
        <v>4</v>
      </c>
    </row>
    <row r="850" spans="1:6" ht="24.95" customHeight="1" x14ac:dyDescent="0.2">
      <c r="A850" s="35">
        <v>848</v>
      </c>
      <c r="B850" s="36" t="s">
        <v>4492</v>
      </c>
      <c r="C850" s="3">
        <v>92155.016218721052</v>
      </c>
      <c r="D850" s="4">
        <v>26074</v>
      </c>
      <c r="E850" s="37">
        <v>40732</v>
      </c>
      <c r="F850" s="53" t="s">
        <v>180</v>
      </c>
    </row>
    <row r="851" spans="1:6" ht="24.95" customHeight="1" x14ac:dyDescent="0.2">
      <c r="A851" s="35">
        <v>849</v>
      </c>
      <c r="B851" s="36" t="s">
        <v>7181</v>
      </c>
      <c r="C851" s="3">
        <f>'2024'!E51</f>
        <v>92107.12999999999</v>
      </c>
      <c r="D851" s="4">
        <f>'2024'!F51</f>
        <v>13592</v>
      </c>
      <c r="E851" s="37">
        <v>45415</v>
      </c>
      <c r="F851" s="53" t="s">
        <v>25</v>
      </c>
    </row>
    <row r="852" spans="1:6" ht="24.95" customHeight="1" x14ac:dyDescent="0.2">
      <c r="A852" s="35">
        <v>850</v>
      </c>
      <c r="B852" s="36" t="s">
        <v>730</v>
      </c>
      <c r="C852" s="3">
        <v>92073.259383688594</v>
      </c>
      <c r="D852" s="4">
        <v>24140</v>
      </c>
      <c r="E852" s="37">
        <v>40536</v>
      </c>
      <c r="F852" s="53" t="s">
        <v>4</v>
      </c>
    </row>
    <row r="853" spans="1:6" ht="24.95" customHeight="1" x14ac:dyDescent="0.2">
      <c r="A853" s="35">
        <v>851</v>
      </c>
      <c r="B853" s="36" t="s">
        <v>731</v>
      </c>
      <c r="C853" s="3">
        <v>91996.97</v>
      </c>
      <c r="D853" s="4">
        <v>18730</v>
      </c>
      <c r="E853" s="37">
        <v>42671</v>
      </c>
      <c r="F853" s="53" t="s">
        <v>253</v>
      </c>
    </row>
    <row r="854" spans="1:6" ht="24.95" customHeight="1" x14ac:dyDescent="0.2">
      <c r="A854" s="35">
        <v>852</v>
      </c>
      <c r="B854" s="36" t="s">
        <v>732</v>
      </c>
      <c r="C854" s="3">
        <v>91805.19</v>
      </c>
      <c r="D854" s="4">
        <v>17517</v>
      </c>
      <c r="E854" s="37">
        <v>43252</v>
      </c>
      <c r="F854" s="53" t="s">
        <v>4</v>
      </c>
    </row>
    <row r="855" spans="1:6" ht="24.95" customHeight="1" x14ac:dyDescent="0.2">
      <c r="A855" s="35">
        <v>853</v>
      </c>
      <c r="B855" s="36" t="s">
        <v>733</v>
      </c>
      <c r="C855" s="3">
        <v>91796.53</v>
      </c>
      <c r="D855" s="4">
        <v>19799</v>
      </c>
      <c r="E855" s="37">
        <v>42062</v>
      </c>
      <c r="F855" s="53" t="s">
        <v>89</v>
      </c>
    </row>
    <row r="856" spans="1:6" ht="24.95" customHeight="1" x14ac:dyDescent="0.2">
      <c r="A856" s="35">
        <v>854</v>
      </c>
      <c r="B856" s="36" t="s">
        <v>734</v>
      </c>
      <c r="C856" s="3">
        <v>91763.77</v>
      </c>
      <c r="D856" s="4">
        <v>15284</v>
      </c>
      <c r="E856" s="37">
        <v>43294</v>
      </c>
      <c r="F856" s="53" t="s">
        <v>253</v>
      </c>
    </row>
    <row r="857" spans="1:6" ht="24.95" customHeight="1" x14ac:dyDescent="0.2">
      <c r="A857" s="35">
        <v>855</v>
      </c>
      <c r="B857" s="36" t="s">
        <v>7182</v>
      </c>
      <c r="C857" s="3">
        <f>'2024'!E52</f>
        <v>91706</v>
      </c>
      <c r="D857" s="4">
        <f>'2024'!F52</f>
        <v>17440</v>
      </c>
      <c r="E857" s="37">
        <v>45604</v>
      </c>
      <c r="F857" s="53" t="s">
        <v>129</v>
      </c>
    </row>
    <row r="858" spans="1:6" ht="24.95" customHeight="1" x14ac:dyDescent="0.2">
      <c r="A858" s="35">
        <v>856</v>
      </c>
      <c r="B858" s="36" t="s">
        <v>735</v>
      </c>
      <c r="C858" s="3">
        <v>91683</v>
      </c>
      <c r="D858" s="4">
        <v>21617</v>
      </c>
      <c r="E858" s="37">
        <v>42804</v>
      </c>
      <c r="F858" s="53" t="s">
        <v>129</v>
      </c>
    </row>
    <row r="859" spans="1:6" ht="24.95" customHeight="1" x14ac:dyDescent="0.2">
      <c r="A859" s="35">
        <v>857</v>
      </c>
      <c r="B859" s="36" t="s">
        <v>736</v>
      </c>
      <c r="C859" s="3">
        <v>91526.17</v>
      </c>
      <c r="D859" s="4">
        <v>18271</v>
      </c>
      <c r="E859" s="37">
        <v>42475</v>
      </c>
      <c r="F859" s="53" t="s">
        <v>16</v>
      </c>
    </row>
    <row r="860" spans="1:6" ht="24.95" customHeight="1" x14ac:dyDescent="0.2">
      <c r="A860" s="35">
        <v>858</v>
      </c>
      <c r="B860" s="36" t="s">
        <v>737</v>
      </c>
      <c r="C860" s="3">
        <v>91510.040000000008</v>
      </c>
      <c r="D860" s="4">
        <v>16620</v>
      </c>
      <c r="E860" s="37">
        <v>43560</v>
      </c>
      <c r="F860" s="53" t="s">
        <v>25</v>
      </c>
    </row>
    <row r="861" spans="1:6" ht="24.95" customHeight="1" x14ac:dyDescent="0.2">
      <c r="A861" s="35">
        <v>859</v>
      </c>
      <c r="B861" s="36" t="s">
        <v>738</v>
      </c>
      <c r="C861" s="3">
        <v>91457.802363299357</v>
      </c>
      <c r="D861" s="4">
        <v>27212</v>
      </c>
      <c r="E861" s="37">
        <v>40438</v>
      </c>
      <c r="F861" s="53" t="s">
        <v>189</v>
      </c>
    </row>
    <row r="862" spans="1:6" ht="24.95" customHeight="1" x14ac:dyDescent="0.2">
      <c r="A862" s="35">
        <v>860</v>
      </c>
      <c r="B862" s="36" t="s">
        <v>739</v>
      </c>
      <c r="C862" s="3">
        <v>91276.324355885081</v>
      </c>
      <c r="D862" s="4">
        <v>17232</v>
      </c>
      <c r="E862" s="37">
        <v>41999</v>
      </c>
      <c r="F862" s="53" t="s">
        <v>1566</v>
      </c>
    </row>
    <row r="863" spans="1:6" ht="24.95" customHeight="1" x14ac:dyDescent="0.2">
      <c r="A863" s="35">
        <v>861</v>
      </c>
      <c r="B863" s="36" t="s">
        <v>4493</v>
      </c>
      <c r="C863" s="3">
        <v>91169.196014828543</v>
      </c>
      <c r="D863" s="4">
        <v>33072</v>
      </c>
      <c r="E863" s="37">
        <v>40797</v>
      </c>
      <c r="F863" s="53" t="s">
        <v>6529</v>
      </c>
    </row>
    <row r="864" spans="1:6" ht="24.95" customHeight="1" x14ac:dyDescent="0.2">
      <c r="A864" s="35">
        <v>862</v>
      </c>
      <c r="B864" s="36" t="s">
        <v>740</v>
      </c>
      <c r="C864" s="3">
        <v>91165.86538461539</v>
      </c>
      <c r="D864" s="4">
        <v>19607</v>
      </c>
      <c r="E864" s="37">
        <v>40606</v>
      </c>
      <c r="F864" s="53" t="s">
        <v>189</v>
      </c>
    </row>
    <row r="865" spans="1:6" ht="24.95" customHeight="1" x14ac:dyDescent="0.2">
      <c r="A865" s="35">
        <v>863</v>
      </c>
      <c r="B865" s="36" t="s">
        <v>741</v>
      </c>
      <c r="C865" s="3">
        <v>91092.041241890634</v>
      </c>
      <c r="D865" s="4">
        <v>26825</v>
      </c>
      <c r="E865" s="37">
        <v>39108</v>
      </c>
      <c r="F865" s="53" t="s">
        <v>125</v>
      </c>
    </row>
    <row r="866" spans="1:6" ht="24.95" customHeight="1" x14ac:dyDescent="0.2">
      <c r="A866" s="35">
        <v>864</v>
      </c>
      <c r="B866" s="36" t="s">
        <v>742</v>
      </c>
      <c r="C866" s="3">
        <v>91037.766450417053</v>
      </c>
      <c r="D866" s="4">
        <v>23944</v>
      </c>
      <c r="E866" s="37">
        <v>39752</v>
      </c>
      <c r="F866" s="53" t="s">
        <v>45</v>
      </c>
    </row>
    <row r="867" spans="1:6" ht="24.95" customHeight="1" x14ac:dyDescent="0.2">
      <c r="A867" s="35">
        <v>865</v>
      </c>
      <c r="B867" s="36" t="s">
        <v>4494</v>
      </c>
      <c r="C867" s="3">
        <v>90725.703776645052</v>
      </c>
      <c r="D867" s="4">
        <v>23575</v>
      </c>
      <c r="E867" s="37">
        <v>40886</v>
      </c>
      <c r="F867" s="53" t="s">
        <v>180</v>
      </c>
    </row>
    <row r="868" spans="1:6" ht="24.95" customHeight="1" x14ac:dyDescent="0.2">
      <c r="A868" s="35">
        <v>866</v>
      </c>
      <c r="B868" s="36" t="s">
        <v>744</v>
      </c>
      <c r="C868" s="3">
        <v>90615.95</v>
      </c>
      <c r="D868" s="4">
        <v>14520</v>
      </c>
      <c r="E868" s="37">
        <v>44393</v>
      </c>
      <c r="F868" s="53" t="s">
        <v>45</v>
      </c>
    </row>
    <row r="869" spans="1:6" ht="24.95" customHeight="1" x14ac:dyDescent="0.2">
      <c r="A869" s="35">
        <v>867</v>
      </c>
      <c r="B869" s="36" t="s">
        <v>745</v>
      </c>
      <c r="C869" s="3">
        <v>90598.499768303984</v>
      </c>
      <c r="D869" s="4">
        <v>24252</v>
      </c>
      <c r="E869" s="37">
        <v>39514</v>
      </c>
      <c r="F869" s="53" t="s">
        <v>746</v>
      </c>
    </row>
    <row r="870" spans="1:6" ht="24.95" customHeight="1" x14ac:dyDescent="0.2">
      <c r="A870" s="35">
        <v>868</v>
      </c>
      <c r="B870" s="36" t="s">
        <v>747</v>
      </c>
      <c r="C870" s="3">
        <v>90512.917052826699</v>
      </c>
      <c r="D870" s="4">
        <v>30680</v>
      </c>
      <c r="E870" s="37">
        <v>37442</v>
      </c>
      <c r="F870" s="53" t="s">
        <v>184</v>
      </c>
    </row>
    <row r="871" spans="1:6" ht="24.95" customHeight="1" x14ac:dyDescent="0.2">
      <c r="A871" s="35">
        <v>869</v>
      </c>
      <c r="B871" s="36" t="s">
        <v>748</v>
      </c>
      <c r="C871" s="3">
        <v>90269.69</v>
      </c>
      <c r="D871" s="4">
        <v>18858</v>
      </c>
      <c r="E871" s="37">
        <v>42440</v>
      </c>
      <c r="F871" s="53" t="s">
        <v>45</v>
      </c>
    </row>
    <row r="872" spans="1:6" ht="24.95" customHeight="1" x14ac:dyDescent="0.2">
      <c r="A872" s="35">
        <v>870</v>
      </c>
      <c r="B872" s="36" t="s">
        <v>749</v>
      </c>
      <c r="C872" s="3">
        <v>90039.98</v>
      </c>
      <c r="D872" s="4">
        <v>13670</v>
      </c>
      <c r="E872" s="37">
        <v>44736</v>
      </c>
      <c r="F872" s="53" t="s">
        <v>10</v>
      </c>
    </row>
    <row r="873" spans="1:6" ht="24.95" customHeight="1" x14ac:dyDescent="0.2">
      <c r="A873" s="35">
        <v>871</v>
      </c>
      <c r="B873" s="36" t="s">
        <v>750</v>
      </c>
      <c r="C873" s="3">
        <v>89976.48</v>
      </c>
      <c r="D873" s="4">
        <v>21026</v>
      </c>
      <c r="E873" s="37">
        <v>43875</v>
      </c>
      <c r="F873" s="53" t="s">
        <v>559</v>
      </c>
    </row>
    <row r="874" spans="1:6" ht="24.95" customHeight="1" x14ac:dyDescent="0.2">
      <c r="A874" s="35">
        <v>872</v>
      </c>
      <c r="B874" s="36" t="s">
        <v>751</v>
      </c>
      <c r="C874" s="3">
        <v>89877.780352177942</v>
      </c>
      <c r="D874" s="4">
        <v>22191</v>
      </c>
      <c r="E874" s="37">
        <v>41523</v>
      </c>
      <c r="F874" s="53" t="s">
        <v>180</v>
      </c>
    </row>
    <row r="875" spans="1:6" ht="24.95" customHeight="1" x14ac:dyDescent="0.2">
      <c r="A875" s="35">
        <v>873</v>
      </c>
      <c r="B875" s="36" t="s">
        <v>752</v>
      </c>
      <c r="C875" s="3">
        <v>89865.616311399441</v>
      </c>
      <c r="D875" s="4">
        <v>25766</v>
      </c>
      <c r="E875" s="37">
        <v>39689</v>
      </c>
      <c r="F875" s="53" t="s">
        <v>6531</v>
      </c>
    </row>
    <row r="876" spans="1:6" ht="24.95" customHeight="1" x14ac:dyDescent="0.2">
      <c r="A876" s="35">
        <v>874</v>
      </c>
      <c r="B876" s="36" t="s">
        <v>753</v>
      </c>
      <c r="C876" s="3">
        <v>89806.389017608904</v>
      </c>
      <c r="D876" s="4">
        <v>24652</v>
      </c>
      <c r="E876" s="37">
        <v>40536</v>
      </c>
      <c r="F876" s="53" t="s">
        <v>6525</v>
      </c>
    </row>
    <row r="877" spans="1:6" ht="24.95" customHeight="1" x14ac:dyDescent="0.2">
      <c r="A877" s="35">
        <v>875</v>
      </c>
      <c r="B877" s="36" t="s">
        <v>754</v>
      </c>
      <c r="C877" s="3">
        <v>89777.861445783143</v>
      </c>
      <c r="D877" s="4">
        <v>39908</v>
      </c>
      <c r="E877" s="37">
        <v>36602</v>
      </c>
      <c r="F877" s="53" t="s">
        <v>184</v>
      </c>
    </row>
    <row r="878" spans="1:6" ht="24.95" customHeight="1" x14ac:dyDescent="0.2">
      <c r="A878" s="35">
        <v>876</v>
      </c>
      <c r="B878" s="36" t="s">
        <v>755</v>
      </c>
      <c r="C878" s="3">
        <v>89740.1</v>
      </c>
      <c r="D878" s="4">
        <v>16265</v>
      </c>
      <c r="E878" s="37">
        <v>42867</v>
      </c>
      <c r="F878" s="53" t="s">
        <v>25</v>
      </c>
    </row>
    <row r="879" spans="1:6" ht="24.95" customHeight="1" x14ac:dyDescent="0.2">
      <c r="A879" s="35">
        <v>877</v>
      </c>
      <c r="B879" s="36" t="s">
        <v>756</v>
      </c>
      <c r="C879" s="3">
        <v>89726.598702502321</v>
      </c>
      <c r="D879" s="4">
        <v>38302</v>
      </c>
      <c r="E879" s="37">
        <v>36777</v>
      </c>
      <c r="F879" s="53" t="s">
        <v>125</v>
      </c>
    </row>
    <row r="880" spans="1:6" ht="24.95" customHeight="1" x14ac:dyDescent="0.2">
      <c r="A880" s="35">
        <v>878</v>
      </c>
      <c r="B880" s="36" t="s">
        <v>757</v>
      </c>
      <c r="C880" s="3">
        <v>89295.34</v>
      </c>
      <c r="D880" s="4">
        <v>17622</v>
      </c>
      <c r="E880" s="37">
        <v>42700</v>
      </c>
      <c r="F880" s="53" t="s">
        <v>6523</v>
      </c>
    </row>
    <row r="881" spans="1:6" ht="24.95" customHeight="1" x14ac:dyDescent="0.2">
      <c r="A881" s="35">
        <v>879</v>
      </c>
      <c r="B881" s="36" t="s">
        <v>758</v>
      </c>
      <c r="C881" s="3">
        <v>89283</v>
      </c>
      <c r="D881" s="4">
        <v>22089</v>
      </c>
      <c r="E881" s="37">
        <v>41691</v>
      </c>
      <c r="F881" s="53" t="s">
        <v>4</v>
      </c>
    </row>
    <row r="882" spans="1:6" ht="24.95" customHeight="1" x14ac:dyDescent="0.2">
      <c r="A882" s="35">
        <v>880</v>
      </c>
      <c r="B882" s="36" t="s">
        <v>759</v>
      </c>
      <c r="C882" s="3">
        <v>89252.056302131605</v>
      </c>
      <c r="D882" s="4">
        <v>24507</v>
      </c>
      <c r="E882" s="37">
        <v>39612</v>
      </c>
      <c r="F882" s="53" t="s">
        <v>6531</v>
      </c>
    </row>
    <row r="883" spans="1:6" ht="24.95" customHeight="1" x14ac:dyDescent="0.2">
      <c r="A883" s="35">
        <v>881</v>
      </c>
      <c r="B883" s="36" t="s">
        <v>760</v>
      </c>
      <c r="C883" s="3">
        <v>89239.97</v>
      </c>
      <c r="D883" s="4">
        <v>22212</v>
      </c>
      <c r="E883" s="37">
        <v>42867</v>
      </c>
      <c r="F883" s="53" t="s">
        <v>761</v>
      </c>
    </row>
    <row r="884" spans="1:6" ht="24.95" customHeight="1" x14ac:dyDescent="0.2">
      <c r="A884" s="35">
        <v>882</v>
      </c>
      <c r="B884" s="36" t="s">
        <v>762</v>
      </c>
      <c r="C884" s="3">
        <v>89200.069508804445</v>
      </c>
      <c r="D884" s="4">
        <v>30125</v>
      </c>
      <c r="E884" s="37">
        <v>37981</v>
      </c>
      <c r="F884" s="53" t="s">
        <v>763</v>
      </c>
    </row>
    <row r="885" spans="1:6" ht="24.95" customHeight="1" x14ac:dyDescent="0.2">
      <c r="A885" s="35">
        <v>883</v>
      </c>
      <c r="B885" s="36" t="s">
        <v>4495</v>
      </c>
      <c r="C885" s="3">
        <v>89142.151297497694</v>
      </c>
      <c r="D885" s="4">
        <v>23097</v>
      </c>
      <c r="E885" s="37">
        <v>41180</v>
      </c>
      <c r="F885" s="53" t="s">
        <v>817</v>
      </c>
    </row>
    <row r="886" spans="1:6" ht="24.95" customHeight="1" x14ac:dyDescent="0.2">
      <c r="A886" s="35">
        <v>884</v>
      </c>
      <c r="B886" s="36" t="s">
        <v>764</v>
      </c>
      <c r="C886" s="3">
        <v>89129</v>
      </c>
      <c r="D886" s="4">
        <v>14255</v>
      </c>
      <c r="E886" s="37">
        <v>44449</v>
      </c>
      <c r="F886" s="53" t="s">
        <v>129</v>
      </c>
    </row>
    <row r="887" spans="1:6" ht="24.95" customHeight="1" x14ac:dyDescent="0.2">
      <c r="A887" s="35">
        <v>885</v>
      </c>
      <c r="B887" s="36" t="s">
        <v>1805</v>
      </c>
      <c r="C887" s="3">
        <v>89057.301320667291</v>
      </c>
      <c r="D887" s="4">
        <v>22659</v>
      </c>
      <c r="E887" s="37">
        <v>41278</v>
      </c>
      <c r="F887" s="53" t="s">
        <v>6531</v>
      </c>
    </row>
    <row r="888" spans="1:6" ht="24.95" customHeight="1" x14ac:dyDescent="0.2">
      <c r="A888" s="35">
        <v>886</v>
      </c>
      <c r="B888" s="36" t="s">
        <v>7183</v>
      </c>
      <c r="C888" s="3">
        <f>'2024'!E53</f>
        <v>89050.95</v>
      </c>
      <c r="D888" s="4">
        <f>'2024'!F53</f>
        <v>14132</v>
      </c>
      <c r="E888" s="37">
        <v>45373</v>
      </c>
      <c r="F888" s="53" t="s">
        <v>6547</v>
      </c>
    </row>
    <row r="889" spans="1:6" ht="24.95" customHeight="1" x14ac:dyDescent="0.2">
      <c r="A889" s="35">
        <v>887</v>
      </c>
      <c r="B889" s="36" t="s">
        <v>765</v>
      </c>
      <c r="C889" s="3">
        <v>88992.05</v>
      </c>
      <c r="D889" s="4">
        <v>13940</v>
      </c>
      <c r="E889" s="37">
        <v>44386</v>
      </c>
      <c r="F889" s="53" t="s">
        <v>16</v>
      </c>
    </row>
    <row r="890" spans="1:6" ht="24.95" customHeight="1" x14ac:dyDescent="0.2">
      <c r="A890" s="35">
        <v>888</v>
      </c>
      <c r="B890" s="36" t="s">
        <v>766</v>
      </c>
      <c r="C890" s="3">
        <v>88984.62</v>
      </c>
      <c r="D890" s="4">
        <v>16847</v>
      </c>
      <c r="E890" s="37">
        <v>42629</v>
      </c>
      <c r="F890" s="53" t="s">
        <v>439</v>
      </c>
    </row>
    <row r="891" spans="1:6" ht="24.95" customHeight="1" x14ac:dyDescent="0.2">
      <c r="A891" s="35">
        <v>889</v>
      </c>
      <c r="B891" s="36" t="s">
        <v>767</v>
      </c>
      <c r="C891" s="3">
        <v>88294.71</v>
      </c>
      <c r="D891" s="4">
        <v>19279</v>
      </c>
      <c r="E891" s="37">
        <v>42594</v>
      </c>
      <c r="F891" s="53" t="s">
        <v>4</v>
      </c>
    </row>
    <row r="892" spans="1:6" ht="24.95" customHeight="1" x14ac:dyDescent="0.2">
      <c r="A892" s="35">
        <v>890</v>
      </c>
      <c r="B892" s="36" t="s">
        <v>768</v>
      </c>
      <c r="C892" s="3">
        <v>88235.520000000004</v>
      </c>
      <c r="D892" s="4">
        <v>16414</v>
      </c>
      <c r="E892" s="37">
        <v>42776</v>
      </c>
      <c r="F892" s="53" t="s">
        <v>4</v>
      </c>
    </row>
    <row r="893" spans="1:6" ht="24.95" customHeight="1" x14ac:dyDescent="0.2">
      <c r="A893" s="35">
        <v>891</v>
      </c>
      <c r="B893" s="36" t="s">
        <v>769</v>
      </c>
      <c r="C893" s="3">
        <v>88161.26</v>
      </c>
      <c r="D893" s="4">
        <v>19756</v>
      </c>
      <c r="E893" s="37">
        <v>43280</v>
      </c>
      <c r="F893" s="53" t="s">
        <v>4</v>
      </c>
    </row>
    <row r="894" spans="1:6" ht="24.95" customHeight="1" x14ac:dyDescent="0.2">
      <c r="A894" s="35">
        <v>892</v>
      </c>
      <c r="B894" s="36" t="s">
        <v>4496</v>
      </c>
      <c r="C894" s="3">
        <v>87977.641334569053</v>
      </c>
      <c r="D894" s="4">
        <v>21847</v>
      </c>
      <c r="E894" s="37">
        <v>41341</v>
      </c>
      <c r="F894" s="53" t="s">
        <v>23</v>
      </c>
    </row>
    <row r="895" spans="1:6" ht="24.95" customHeight="1" x14ac:dyDescent="0.2">
      <c r="A895" s="35">
        <v>893</v>
      </c>
      <c r="B895" s="36" t="s">
        <v>770</v>
      </c>
      <c r="C895" s="3">
        <v>87974.687210379983</v>
      </c>
      <c r="D895" s="4">
        <v>24962</v>
      </c>
      <c r="E895" s="37">
        <v>39535</v>
      </c>
      <c r="F895" s="53" t="s">
        <v>6531</v>
      </c>
    </row>
    <row r="896" spans="1:6" ht="24.95" customHeight="1" x14ac:dyDescent="0.2">
      <c r="A896" s="35">
        <v>894</v>
      </c>
      <c r="B896" s="36" t="s">
        <v>771</v>
      </c>
      <c r="C896" s="3">
        <v>87812.779999999984</v>
      </c>
      <c r="D896" s="4">
        <v>18645</v>
      </c>
      <c r="E896" s="37">
        <v>44008</v>
      </c>
      <c r="F896" s="53" t="s">
        <v>103</v>
      </c>
    </row>
    <row r="897" spans="1:6" ht="24.95" customHeight="1" x14ac:dyDescent="0.2">
      <c r="A897" s="35">
        <v>895</v>
      </c>
      <c r="B897" s="36" t="s">
        <v>772</v>
      </c>
      <c r="C897" s="3">
        <v>87781.62</v>
      </c>
      <c r="D897" s="4">
        <v>17224</v>
      </c>
      <c r="E897" s="37">
        <v>42965</v>
      </c>
      <c r="F897" s="53" t="s">
        <v>505</v>
      </c>
    </row>
    <row r="898" spans="1:6" ht="24.95" customHeight="1" x14ac:dyDescent="0.2">
      <c r="A898" s="35">
        <v>896</v>
      </c>
      <c r="B898" s="36" t="s">
        <v>797</v>
      </c>
      <c r="C898" s="3">
        <f>84032.41+'2023'!E278+'2024'!E276</f>
        <v>87696.010000000009</v>
      </c>
      <c r="D898" s="4">
        <f>16946+'2023'!F278+'2024'!F276</f>
        <v>18069</v>
      </c>
      <c r="E898" s="37">
        <v>44855</v>
      </c>
      <c r="F898" s="53" t="s">
        <v>4</v>
      </c>
    </row>
    <row r="899" spans="1:6" ht="24.95" customHeight="1" x14ac:dyDescent="0.2">
      <c r="A899" s="35">
        <v>897</v>
      </c>
      <c r="B899" s="36" t="s">
        <v>773</v>
      </c>
      <c r="C899" s="3">
        <v>87608.23</v>
      </c>
      <c r="D899" s="4">
        <v>18285</v>
      </c>
      <c r="E899" s="37">
        <v>42517</v>
      </c>
      <c r="F899" s="53" t="s">
        <v>16</v>
      </c>
    </row>
    <row r="900" spans="1:6" ht="24.95" customHeight="1" x14ac:dyDescent="0.2">
      <c r="A900" s="35">
        <v>898</v>
      </c>
      <c r="B900" s="36" t="s">
        <v>4497</v>
      </c>
      <c r="C900" s="3">
        <v>87568.6689063948</v>
      </c>
      <c r="D900" s="4">
        <v>21099</v>
      </c>
      <c r="E900" s="37">
        <v>41593</v>
      </c>
      <c r="F900" s="53" t="s">
        <v>41</v>
      </c>
    </row>
    <row r="901" spans="1:6" ht="24.95" customHeight="1" x14ac:dyDescent="0.2">
      <c r="A901" s="35">
        <v>899</v>
      </c>
      <c r="B901" s="36" t="s">
        <v>774</v>
      </c>
      <c r="C901" s="3">
        <v>87519</v>
      </c>
      <c r="D901" s="4">
        <v>12818</v>
      </c>
      <c r="E901" s="37">
        <v>44806</v>
      </c>
      <c r="F901" s="53" t="s">
        <v>129</v>
      </c>
    </row>
    <row r="902" spans="1:6" ht="24.95" customHeight="1" x14ac:dyDescent="0.2">
      <c r="A902" s="35">
        <v>900</v>
      </c>
      <c r="B902" s="36" t="s">
        <v>775</v>
      </c>
      <c r="C902" s="3">
        <v>87198.505560704361</v>
      </c>
      <c r="D902" s="4">
        <v>27818</v>
      </c>
      <c r="E902" s="37">
        <v>37392</v>
      </c>
      <c r="F902" s="53" t="s">
        <v>6530</v>
      </c>
    </row>
    <row r="903" spans="1:6" ht="24.95" customHeight="1" x14ac:dyDescent="0.2">
      <c r="A903" s="35">
        <v>901</v>
      </c>
      <c r="B903" s="36" t="s">
        <v>776</v>
      </c>
      <c r="C903" s="3">
        <v>86960.727525486567</v>
      </c>
      <c r="D903" s="4">
        <v>23274</v>
      </c>
      <c r="E903" s="37">
        <v>40263</v>
      </c>
      <c r="F903" s="53" t="s">
        <v>45</v>
      </c>
    </row>
    <row r="904" spans="1:6" ht="24.95" customHeight="1" x14ac:dyDescent="0.2">
      <c r="A904" s="35">
        <v>902</v>
      </c>
      <c r="B904" s="36" t="s">
        <v>777</v>
      </c>
      <c r="C904" s="3">
        <v>86953.9</v>
      </c>
      <c r="D904" s="4">
        <v>22261</v>
      </c>
      <c r="E904" s="37">
        <v>41999</v>
      </c>
      <c r="F904" s="53" t="s">
        <v>4</v>
      </c>
    </row>
    <row r="905" spans="1:6" ht="24.95" customHeight="1" x14ac:dyDescent="0.2">
      <c r="A905" s="35">
        <v>903</v>
      </c>
      <c r="B905" s="36" t="s">
        <v>778</v>
      </c>
      <c r="C905" s="3">
        <v>86862.47</v>
      </c>
      <c r="D905" s="4">
        <v>21830</v>
      </c>
      <c r="E905" s="37">
        <v>42314</v>
      </c>
      <c r="F905" s="53" t="s">
        <v>272</v>
      </c>
    </row>
    <row r="906" spans="1:6" ht="24.95" customHeight="1" x14ac:dyDescent="0.2">
      <c r="A906" s="35">
        <v>904</v>
      </c>
      <c r="B906" s="36" t="s">
        <v>779</v>
      </c>
      <c r="C906" s="3">
        <v>86728</v>
      </c>
      <c r="D906" s="4">
        <v>18238</v>
      </c>
      <c r="E906" s="37">
        <v>42034</v>
      </c>
      <c r="F906" s="53" t="s">
        <v>129</v>
      </c>
    </row>
    <row r="907" spans="1:6" ht="24.95" customHeight="1" x14ac:dyDescent="0.2">
      <c r="A907" s="35">
        <v>905</v>
      </c>
      <c r="B907" s="36" t="s">
        <v>780</v>
      </c>
      <c r="C907" s="3">
        <v>86669.78</v>
      </c>
      <c r="D907" s="4">
        <v>13578</v>
      </c>
      <c r="E907" s="37">
        <v>44442</v>
      </c>
      <c r="F907" s="53" t="s">
        <v>16</v>
      </c>
    </row>
    <row r="908" spans="1:6" ht="24.95" customHeight="1" x14ac:dyDescent="0.2">
      <c r="A908" s="35">
        <v>906</v>
      </c>
      <c r="B908" s="36" t="s">
        <v>781</v>
      </c>
      <c r="C908" s="3">
        <v>86498.059545875818</v>
      </c>
      <c r="D908" s="4">
        <v>24473</v>
      </c>
      <c r="E908" s="37">
        <v>39416</v>
      </c>
      <c r="F908" s="53" t="s">
        <v>125</v>
      </c>
    </row>
    <row r="909" spans="1:6" ht="24.95" customHeight="1" x14ac:dyDescent="0.2">
      <c r="A909" s="35">
        <v>907</v>
      </c>
      <c r="B909" s="36" t="s">
        <v>782</v>
      </c>
      <c r="C909" s="3">
        <v>86465.477293790551</v>
      </c>
      <c r="D909" s="4">
        <v>28952</v>
      </c>
      <c r="E909" s="37">
        <v>36980</v>
      </c>
      <c r="F909" s="53" t="s">
        <v>6527</v>
      </c>
    </row>
    <row r="910" spans="1:6" ht="24.95" customHeight="1" x14ac:dyDescent="0.2">
      <c r="A910" s="35">
        <v>908</v>
      </c>
      <c r="B910" s="36" t="s">
        <v>783</v>
      </c>
      <c r="C910" s="3">
        <v>86347.312326227999</v>
      </c>
      <c r="D910" s="4">
        <v>24102</v>
      </c>
      <c r="E910" s="37">
        <v>39724</v>
      </c>
      <c r="F910" s="53" t="s">
        <v>6526</v>
      </c>
    </row>
    <row r="911" spans="1:6" ht="24.95" customHeight="1" x14ac:dyDescent="0.2">
      <c r="A911" s="35">
        <v>909</v>
      </c>
      <c r="B911" s="36" t="s">
        <v>784</v>
      </c>
      <c r="C911" s="3">
        <v>85775.892029657087</v>
      </c>
      <c r="D911" s="4">
        <v>38292</v>
      </c>
      <c r="E911" s="37">
        <v>35825</v>
      </c>
      <c r="F911" s="53" t="s">
        <v>785</v>
      </c>
    </row>
    <row r="912" spans="1:6" ht="24.95" customHeight="1" x14ac:dyDescent="0.2">
      <c r="A912" s="35">
        <v>910</v>
      </c>
      <c r="B912" s="36" t="s">
        <v>786</v>
      </c>
      <c r="C912" s="3">
        <v>85722.167516218731</v>
      </c>
      <c r="D912" s="4">
        <v>21592</v>
      </c>
      <c r="E912" s="37">
        <v>39801</v>
      </c>
      <c r="F912" s="53" t="s">
        <v>125</v>
      </c>
    </row>
    <row r="913" spans="1:6" ht="24.95" customHeight="1" x14ac:dyDescent="0.2">
      <c r="A913" s="35">
        <v>911</v>
      </c>
      <c r="B913" s="36" t="s">
        <v>4498</v>
      </c>
      <c r="C913" s="3">
        <v>85410.550857275259</v>
      </c>
      <c r="D913" s="4">
        <v>27498</v>
      </c>
      <c r="E913" s="37">
        <v>41012</v>
      </c>
      <c r="F913" s="53" t="s">
        <v>23</v>
      </c>
    </row>
    <row r="914" spans="1:6" ht="24.95" customHeight="1" x14ac:dyDescent="0.2">
      <c r="A914" s="35">
        <v>912</v>
      </c>
      <c r="B914" s="36" t="s">
        <v>787</v>
      </c>
      <c r="C914" s="3">
        <v>85376.5</v>
      </c>
      <c r="D914" s="4">
        <v>19001</v>
      </c>
      <c r="E914" s="37">
        <v>42160</v>
      </c>
      <c r="F914" s="53" t="s">
        <v>45</v>
      </c>
    </row>
    <row r="915" spans="1:6" ht="24.95" customHeight="1" x14ac:dyDescent="0.2">
      <c r="A915" s="35">
        <v>913</v>
      </c>
      <c r="B915" s="36" t="s">
        <v>788</v>
      </c>
      <c r="C915" s="3">
        <v>85316.14</v>
      </c>
      <c r="D915" s="4">
        <v>16795</v>
      </c>
      <c r="E915" s="37">
        <v>42349</v>
      </c>
      <c r="F915" s="53" t="s">
        <v>45</v>
      </c>
    </row>
    <row r="916" spans="1:6" ht="24.95" customHeight="1" x14ac:dyDescent="0.2">
      <c r="A916" s="35">
        <v>914</v>
      </c>
      <c r="B916" s="36" t="s">
        <v>789</v>
      </c>
      <c r="C916" s="3">
        <v>85267</v>
      </c>
      <c r="D916" s="4">
        <v>22482</v>
      </c>
      <c r="E916" s="37">
        <v>41677</v>
      </c>
      <c r="F916" s="53" t="s">
        <v>180</v>
      </c>
    </row>
    <row r="917" spans="1:6" ht="24.95" customHeight="1" x14ac:dyDescent="0.2">
      <c r="A917" s="35">
        <v>915</v>
      </c>
      <c r="B917" s="36" t="s">
        <v>6290</v>
      </c>
      <c r="C917" s="3">
        <f>'2023'!E59</f>
        <v>84938</v>
      </c>
      <c r="D917" s="4">
        <f>'2023'!F59</f>
        <v>12507</v>
      </c>
      <c r="E917" s="37">
        <v>45184</v>
      </c>
      <c r="F917" s="53" t="s">
        <v>129</v>
      </c>
    </row>
    <row r="918" spans="1:6" ht="24.95" customHeight="1" x14ac:dyDescent="0.2">
      <c r="A918" s="35">
        <v>916</v>
      </c>
      <c r="B918" s="36" t="s">
        <v>6291</v>
      </c>
      <c r="C918" s="3">
        <f>'2023'!E60</f>
        <v>84847.89</v>
      </c>
      <c r="D918" s="4">
        <f>'2023'!F60</f>
        <v>12395</v>
      </c>
      <c r="E918" s="37">
        <v>44988</v>
      </c>
      <c r="F918" s="53" t="s">
        <v>25</v>
      </c>
    </row>
    <row r="919" spans="1:6" ht="24.95" customHeight="1" x14ac:dyDescent="0.2">
      <c r="A919" s="35">
        <v>917</v>
      </c>
      <c r="B919" s="36" t="s">
        <v>790</v>
      </c>
      <c r="C919" s="3">
        <v>84766.855885078781</v>
      </c>
      <c r="D919" s="4">
        <v>24447</v>
      </c>
      <c r="E919" s="37">
        <v>40571</v>
      </c>
      <c r="F919" s="53" t="s">
        <v>23</v>
      </c>
    </row>
    <row r="920" spans="1:6" ht="24.95" customHeight="1" x14ac:dyDescent="0.2">
      <c r="A920" s="35">
        <v>918</v>
      </c>
      <c r="B920" s="36" t="s">
        <v>791</v>
      </c>
      <c r="C920" s="3">
        <v>84752.664504170534</v>
      </c>
      <c r="D920" s="4">
        <v>35194</v>
      </c>
      <c r="E920" s="37">
        <v>38219</v>
      </c>
      <c r="F920" s="53" t="s">
        <v>6531</v>
      </c>
    </row>
    <row r="921" spans="1:6" ht="24.95" customHeight="1" x14ac:dyDescent="0.2">
      <c r="A921" s="35">
        <v>919</v>
      </c>
      <c r="B921" s="36" t="s">
        <v>4499</v>
      </c>
      <c r="C921" s="3">
        <v>84739.654772937909</v>
      </c>
      <c r="D921" s="4">
        <v>18706</v>
      </c>
      <c r="E921" s="37">
        <v>41635</v>
      </c>
      <c r="F921" s="53" t="s">
        <v>41</v>
      </c>
    </row>
    <row r="922" spans="1:6" ht="24.95" customHeight="1" x14ac:dyDescent="0.2">
      <c r="A922" s="35">
        <v>920</v>
      </c>
      <c r="B922" s="36" t="s">
        <v>792</v>
      </c>
      <c r="C922" s="3">
        <v>84598.065338276181</v>
      </c>
      <c r="D922" s="4">
        <v>26794</v>
      </c>
      <c r="E922" s="37">
        <v>39262</v>
      </c>
      <c r="F922" s="53" t="s">
        <v>6525</v>
      </c>
    </row>
    <row r="923" spans="1:6" ht="24.95" customHeight="1" x14ac:dyDescent="0.2">
      <c r="A923" s="35">
        <v>921</v>
      </c>
      <c r="B923" s="36" t="s">
        <v>793</v>
      </c>
      <c r="C923" s="3">
        <v>84498</v>
      </c>
      <c r="D923" s="4">
        <v>14750</v>
      </c>
      <c r="E923" s="37">
        <v>42482</v>
      </c>
      <c r="F923" s="53" t="s">
        <v>129</v>
      </c>
    </row>
    <row r="924" spans="1:6" ht="24.95" customHeight="1" x14ac:dyDescent="0.2">
      <c r="A924" s="35">
        <v>922</v>
      </c>
      <c r="B924" s="36" t="s">
        <v>4500</v>
      </c>
      <c r="C924" s="3">
        <v>84470.284986098239</v>
      </c>
      <c r="D924" s="4">
        <v>21337</v>
      </c>
      <c r="E924" s="37">
        <v>41313</v>
      </c>
      <c r="F924" s="53" t="s">
        <v>6525</v>
      </c>
    </row>
    <row r="925" spans="1:6" ht="24.95" customHeight="1" x14ac:dyDescent="0.2">
      <c r="A925" s="35">
        <v>923</v>
      </c>
      <c r="B925" s="36" t="s">
        <v>794</v>
      </c>
      <c r="C925" s="3">
        <v>84435.950532900839</v>
      </c>
      <c r="D925" s="4">
        <v>22153</v>
      </c>
      <c r="E925" s="37">
        <v>41838</v>
      </c>
      <c r="F925" s="53" t="s">
        <v>129</v>
      </c>
    </row>
    <row r="926" spans="1:6" ht="24.95" customHeight="1" x14ac:dyDescent="0.2">
      <c r="A926" s="35">
        <v>924</v>
      </c>
      <c r="B926" s="36" t="s">
        <v>795</v>
      </c>
      <c r="C926" s="3">
        <v>84227.12</v>
      </c>
      <c r="D926" s="4">
        <v>14706</v>
      </c>
      <c r="E926" s="37">
        <v>43882</v>
      </c>
      <c r="F926" s="53" t="s">
        <v>16</v>
      </c>
    </row>
    <row r="927" spans="1:6" ht="24.95" customHeight="1" x14ac:dyDescent="0.2">
      <c r="A927" s="35">
        <v>925</v>
      </c>
      <c r="B927" s="36" t="s">
        <v>796</v>
      </c>
      <c r="C927" s="3">
        <v>84193.987488415209</v>
      </c>
      <c r="D927" s="4">
        <v>38661</v>
      </c>
      <c r="E927" s="37">
        <v>36119</v>
      </c>
      <c r="F927" s="53" t="s">
        <v>6530</v>
      </c>
    </row>
    <row r="928" spans="1:6" ht="24.95" customHeight="1" x14ac:dyDescent="0.2">
      <c r="A928" s="35">
        <v>926</v>
      </c>
      <c r="B928" s="36" t="s">
        <v>798</v>
      </c>
      <c r="C928" s="3">
        <v>83967.01227988879</v>
      </c>
      <c r="D928" s="4">
        <v>24005</v>
      </c>
      <c r="E928" s="37">
        <v>38352</v>
      </c>
      <c r="F928" s="53" t="s">
        <v>799</v>
      </c>
    </row>
    <row r="929" spans="1:6" ht="24.95" customHeight="1" x14ac:dyDescent="0.2">
      <c r="A929" s="35">
        <v>927</v>
      </c>
      <c r="B929" s="36" t="s">
        <v>800</v>
      </c>
      <c r="C929" s="3">
        <v>83924.003707136231</v>
      </c>
      <c r="D929" s="4">
        <v>19771</v>
      </c>
      <c r="E929" s="37">
        <v>41761</v>
      </c>
      <c r="F929" s="53" t="s">
        <v>41</v>
      </c>
    </row>
    <row r="930" spans="1:6" ht="24.95" customHeight="1" x14ac:dyDescent="0.2">
      <c r="A930" s="35">
        <v>928</v>
      </c>
      <c r="B930" s="36" t="s">
        <v>801</v>
      </c>
      <c r="C930" s="3">
        <v>83854.697636700657</v>
      </c>
      <c r="D930" s="4">
        <v>23969</v>
      </c>
      <c r="E930" s="37">
        <v>39493</v>
      </c>
      <c r="F930" s="53" t="s">
        <v>6526</v>
      </c>
    </row>
    <row r="931" spans="1:6" ht="24.95" customHeight="1" x14ac:dyDescent="0.2">
      <c r="A931" s="35">
        <v>929</v>
      </c>
      <c r="B931" s="36" t="s">
        <v>804</v>
      </c>
      <c r="C931" s="3">
        <f>83349+'2023'!E387</f>
        <v>83499</v>
      </c>
      <c r="D931" s="4">
        <f>17338+'2023'!F387</f>
        <v>17388</v>
      </c>
      <c r="E931" s="37">
        <v>43077</v>
      </c>
      <c r="F931" s="53" t="s">
        <v>805</v>
      </c>
    </row>
    <row r="932" spans="1:6" ht="24.95" customHeight="1" x14ac:dyDescent="0.2">
      <c r="A932" s="35">
        <v>930</v>
      </c>
      <c r="B932" s="36" t="s">
        <v>802</v>
      </c>
      <c r="C932" s="3">
        <v>83411.8</v>
      </c>
      <c r="D932" s="4">
        <v>18996</v>
      </c>
      <c r="E932" s="37">
        <v>42244</v>
      </c>
      <c r="F932" s="53" t="s">
        <v>89</v>
      </c>
    </row>
    <row r="933" spans="1:6" ht="24.95" customHeight="1" x14ac:dyDescent="0.2">
      <c r="A933" s="35">
        <v>931</v>
      </c>
      <c r="B933" s="36" t="s">
        <v>835</v>
      </c>
      <c r="C933" s="3">
        <v>83408</v>
      </c>
      <c r="D933" s="4">
        <v>17476</v>
      </c>
      <c r="E933" s="37">
        <v>44512</v>
      </c>
      <c r="F933" s="53" t="s">
        <v>129</v>
      </c>
    </row>
    <row r="934" spans="1:6" ht="24.95" customHeight="1" x14ac:dyDescent="0.2">
      <c r="A934" s="35">
        <v>932</v>
      </c>
      <c r="B934" s="36" t="s">
        <v>803</v>
      </c>
      <c r="C934" s="3">
        <v>83374.670000000013</v>
      </c>
      <c r="D934" s="4">
        <v>13715</v>
      </c>
      <c r="E934" s="37">
        <v>43868</v>
      </c>
      <c r="F934" s="53" t="s">
        <v>25</v>
      </c>
    </row>
    <row r="935" spans="1:6" ht="24.95" customHeight="1" x14ac:dyDescent="0.2">
      <c r="A935" s="35">
        <v>933</v>
      </c>
      <c r="B935" s="36" t="s">
        <v>806</v>
      </c>
      <c r="C935" s="3">
        <v>83153.58</v>
      </c>
      <c r="D935" s="4">
        <v>18544</v>
      </c>
      <c r="E935" s="37">
        <v>44351</v>
      </c>
      <c r="F935" s="53" t="s">
        <v>10</v>
      </c>
    </row>
    <row r="936" spans="1:6" ht="24.95" customHeight="1" x14ac:dyDescent="0.2">
      <c r="A936" s="35">
        <v>934</v>
      </c>
      <c r="B936" s="36" t="s">
        <v>807</v>
      </c>
      <c r="C936" s="3">
        <v>83151.760889712707</v>
      </c>
      <c r="D936" s="4">
        <v>26714</v>
      </c>
      <c r="E936" s="37">
        <v>39115</v>
      </c>
      <c r="F936" s="53" t="s">
        <v>6531</v>
      </c>
    </row>
    <row r="937" spans="1:6" ht="24.95" customHeight="1" x14ac:dyDescent="0.2">
      <c r="A937" s="35">
        <v>935</v>
      </c>
      <c r="B937" s="36" t="s">
        <v>808</v>
      </c>
      <c r="C937" s="3">
        <v>83114</v>
      </c>
      <c r="D937" s="4">
        <v>19405</v>
      </c>
      <c r="E937" s="37">
        <v>41977</v>
      </c>
      <c r="F937" s="53" t="s">
        <v>809</v>
      </c>
    </row>
    <row r="938" spans="1:6" ht="24.95" customHeight="1" x14ac:dyDescent="0.2">
      <c r="A938" s="35">
        <v>936</v>
      </c>
      <c r="B938" s="36" t="s">
        <v>4501</v>
      </c>
      <c r="C938" s="3">
        <v>82998.001621872114</v>
      </c>
      <c r="D938" s="4">
        <v>23801</v>
      </c>
      <c r="E938" s="37">
        <v>41005</v>
      </c>
      <c r="F938" s="53" t="s">
        <v>272</v>
      </c>
    </row>
    <row r="939" spans="1:6" ht="24.95" customHeight="1" x14ac:dyDescent="0.2">
      <c r="A939" s="35">
        <v>937</v>
      </c>
      <c r="B939" s="36" t="s">
        <v>810</v>
      </c>
      <c r="C939" s="3">
        <v>82963.78</v>
      </c>
      <c r="D939" s="4">
        <v>15126</v>
      </c>
      <c r="E939" s="37">
        <v>43616</v>
      </c>
      <c r="F939" s="53" t="s">
        <v>25</v>
      </c>
    </row>
    <row r="940" spans="1:6" ht="24.95" customHeight="1" x14ac:dyDescent="0.2">
      <c r="A940" s="35">
        <v>938</v>
      </c>
      <c r="B940" s="36" t="s">
        <v>6292</v>
      </c>
      <c r="C940" s="3">
        <f>'2023'!E62</f>
        <v>82742</v>
      </c>
      <c r="D940" s="4">
        <f>'2023'!F62</f>
        <v>12560</v>
      </c>
      <c r="E940" s="37">
        <v>45254</v>
      </c>
      <c r="F940" s="53" t="s">
        <v>54</v>
      </c>
    </row>
    <row r="941" spans="1:6" ht="24.95" customHeight="1" x14ac:dyDescent="0.2">
      <c r="A941" s="35">
        <v>939</v>
      </c>
      <c r="B941" s="36" t="s">
        <v>811</v>
      </c>
      <c r="C941" s="3">
        <v>82678.116311399441</v>
      </c>
      <c r="D941" s="4">
        <v>26554</v>
      </c>
      <c r="E941" s="37">
        <v>38198</v>
      </c>
      <c r="F941" s="53" t="s">
        <v>95</v>
      </c>
    </row>
    <row r="942" spans="1:6" ht="24.95" customHeight="1" x14ac:dyDescent="0.2">
      <c r="A942" s="35">
        <v>940</v>
      </c>
      <c r="B942" s="36" t="s">
        <v>7184</v>
      </c>
      <c r="C942" s="3">
        <f>'2024'!E55</f>
        <v>82435.039999999994</v>
      </c>
      <c r="D942" s="4">
        <f>'2024'!F55</f>
        <v>11920</v>
      </c>
      <c r="E942" s="37">
        <v>45576</v>
      </c>
      <c r="F942" s="53" t="s">
        <v>5069</v>
      </c>
    </row>
    <row r="943" spans="1:6" ht="24.95" customHeight="1" x14ac:dyDescent="0.2">
      <c r="A943" s="35">
        <v>941</v>
      </c>
      <c r="B943" s="36" t="s">
        <v>812</v>
      </c>
      <c r="C943" s="3">
        <v>82390.234012974979</v>
      </c>
      <c r="D943" s="4">
        <v>36787</v>
      </c>
      <c r="E943" s="37">
        <v>36812</v>
      </c>
      <c r="F943" s="53" t="s">
        <v>6530</v>
      </c>
    </row>
    <row r="944" spans="1:6" ht="24.95" customHeight="1" x14ac:dyDescent="0.2">
      <c r="A944" s="35">
        <v>942</v>
      </c>
      <c r="B944" s="36" t="s">
        <v>813</v>
      </c>
      <c r="C944" s="3">
        <v>82318.842678405941</v>
      </c>
      <c r="D944" s="4">
        <v>22142</v>
      </c>
      <c r="E944" s="37">
        <v>39500</v>
      </c>
      <c r="F944" s="53" t="s">
        <v>6526</v>
      </c>
    </row>
    <row r="945" spans="1:6" ht="24.95" customHeight="1" x14ac:dyDescent="0.2">
      <c r="A945" s="35">
        <v>943</v>
      </c>
      <c r="B945" s="36" t="s">
        <v>814</v>
      </c>
      <c r="C945" s="3">
        <v>82280.323215940691</v>
      </c>
      <c r="D945" s="4">
        <v>21321</v>
      </c>
      <c r="E945" s="37">
        <v>39752</v>
      </c>
      <c r="F945" s="53" t="s">
        <v>125</v>
      </c>
    </row>
    <row r="946" spans="1:6" ht="24.95" customHeight="1" x14ac:dyDescent="0.2">
      <c r="A946" s="35">
        <v>944</v>
      </c>
      <c r="B946" s="36" t="s">
        <v>4502</v>
      </c>
      <c r="C946" s="3">
        <v>82173.25359128823</v>
      </c>
      <c r="D946" s="4">
        <v>25225</v>
      </c>
      <c r="E946" s="37">
        <v>40781</v>
      </c>
      <c r="F946" s="53" t="s">
        <v>45</v>
      </c>
    </row>
    <row r="947" spans="1:6" ht="24.95" customHeight="1" x14ac:dyDescent="0.2">
      <c r="A947" s="35">
        <v>945</v>
      </c>
      <c r="B947" s="36" t="s">
        <v>815</v>
      </c>
      <c r="C947" s="3">
        <v>82087.5810936052</v>
      </c>
      <c r="D947" s="4">
        <v>22276</v>
      </c>
      <c r="E947" s="37">
        <v>39787</v>
      </c>
      <c r="F947" s="53" t="s">
        <v>227</v>
      </c>
    </row>
    <row r="948" spans="1:6" ht="24.95" customHeight="1" x14ac:dyDescent="0.2">
      <c r="A948" s="35">
        <v>946</v>
      </c>
      <c r="B948" s="36" t="s">
        <v>816</v>
      </c>
      <c r="C948" s="3">
        <v>82031</v>
      </c>
      <c r="D948" s="4">
        <v>15998</v>
      </c>
      <c r="E948" s="37">
        <v>41999</v>
      </c>
      <c r="F948" s="53" t="s">
        <v>817</v>
      </c>
    </row>
    <row r="949" spans="1:6" ht="24.95" customHeight="1" x14ac:dyDescent="0.2">
      <c r="A949" s="35">
        <v>947</v>
      </c>
      <c r="B949" s="36" t="s">
        <v>4503</v>
      </c>
      <c r="C949" s="3">
        <v>81872.813368860065</v>
      </c>
      <c r="D949" s="4">
        <v>23589</v>
      </c>
      <c r="E949" s="37">
        <v>40797</v>
      </c>
      <c r="F949" s="53" t="s">
        <v>4</v>
      </c>
    </row>
    <row r="950" spans="1:6" ht="24.95" customHeight="1" x14ac:dyDescent="0.2">
      <c r="A950" s="35">
        <v>948</v>
      </c>
      <c r="B950" s="36" t="s">
        <v>818</v>
      </c>
      <c r="C950" s="3">
        <v>81832.56</v>
      </c>
      <c r="D950" s="4">
        <v>14212</v>
      </c>
      <c r="E950" s="37">
        <v>43287</v>
      </c>
      <c r="F950" s="53" t="s">
        <v>16</v>
      </c>
    </row>
    <row r="951" spans="1:6" ht="24.95" customHeight="1" x14ac:dyDescent="0.2">
      <c r="A951" s="35">
        <v>949</v>
      </c>
      <c r="B951" s="36" t="s">
        <v>819</v>
      </c>
      <c r="C951" s="3">
        <v>81794.427710843374</v>
      </c>
      <c r="D951" s="4">
        <v>26536</v>
      </c>
      <c r="E951" s="37">
        <v>39339</v>
      </c>
      <c r="F951" s="53" t="s">
        <v>6525</v>
      </c>
    </row>
    <row r="952" spans="1:6" ht="24.95" customHeight="1" x14ac:dyDescent="0.2">
      <c r="A952" s="35">
        <v>950</v>
      </c>
      <c r="B952" s="36" t="s">
        <v>4504</v>
      </c>
      <c r="C952" s="3">
        <v>81763.641102873036</v>
      </c>
      <c r="D952" s="4">
        <v>17820</v>
      </c>
      <c r="E952" s="37">
        <v>41453</v>
      </c>
      <c r="F952" s="53" t="s">
        <v>180</v>
      </c>
    </row>
    <row r="953" spans="1:6" ht="24.95" customHeight="1" x14ac:dyDescent="0.2">
      <c r="A953" s="35">
        <v>951</v>
      </c>
      <c r="B953" s="36" t="s">
        <v>820</v>
      </c>
      <c r="C953" s="3">
        <v>81761.05</v>
      </c>
      <c r="D953" s="4">
        <v>16311</v>
      </c>
      <c r="E953" s="37">
        <v>42335</v>
      </c>
      <c r="F953" s="53" t="s">
        <v>41</v>
      </c>
    </row>
    <row r="954" spans="1:6" ht="24.95" customHeight="1" x14ac:dyDescent="0.2">
      <c r="A954" s="35">
        <v>952</v>
      </c>
      <c r="B954" s="36" t="s">
        <v>821</v>
      </c>
      <c r="C954" s="3">
        <v>81609.997683039852</v>
      </c>
      <c r="D954" s="4">
        <v>22002</v>
      </c>
      <c r="E954" s="37">
        <v>40571</v>
      </c>
      <c r="F954" s="53" t="s">
        <v>6531</v>
      </c>
    </row>
    <row r="955" spans="1:6" ht="24.95" customHeight="1" x14ac:dyDescent="0.2">
      <c r="A955" s="35">
        <v>953</v>
      </c>
      <c r="B955" s="36" t="s">
        <v>822</v>
      </c>
      <c r="C955" s="3">
        <v>81545.83</v>
      </c>
      <c r="D955" s="4">
        <v>13290</v>
      </c>
      <c r="E955" s="37">
        <v>43777</v>
      </c>
      <c r="F955" s="53" t="s">
        <v>25</v>
      </c>
    </row>
    <row r="956" spans="1:6" ht="24.95" customHeight="1" x14ac:dyDescent="0.2">
      <c r="A956" s="35">
        <v>954</v>
      </c>
      <c r="B956" s="36" t="s">
        <v>823</v>
      </c>
      <c r="C956" s="3">
        <v>81527.140000000014</v>
      </c>
      <c r="D956" s="4">
        <v>15029</v>
      </c>
      <c r="E956" s="37">
        <v>43343</v>
      </c>
      <c r="F956" s="53" t="s">
        <v>45</v>
      </c>
    </row>
    <row r="957" spans="1:6" ht="24.95" customHeight="1" x14ac:dyDescent="0.2">
      <c r="A957" s="35">
        <v>955</v>
      </c>
      <c r="B957" s="36" t="s">
        <v>824</v>
      </c>
      <c r="C957" s="3">
        <v>81503.591288229843</v>
      </c>
      <c r="D957" s="4">
        <v>27825</v>
      </c>
      <c r="E957" s="37">
        <v>38709</v>
      </c>
      <c r="F957" s="53" t="s">
        <v>95</v>
      </c>
    </row>
    <row r="958" spans="1:6" ht="24.95" customHeight="1" x14ac:dyDescent="0.2">
      <c r="A958" s="35">
        <v>956</v>
      </c>
      <c r="B958" s="36" t="s">
        <v>825</v>
      </c>
      <c r="C958" s="3">
        <v>81275.329999999987</v>
      </c>
      <c r="D958" s="4">
        <v>15050</v>
      </c>
      <c r="E958" s="37">
        <v>43539</v>
      </c>
      <c r="F958" s="53" t="s">
        <v>4</v>
      </c>
    </row>
    <row r="959" spans="1:6" ht="24.95" customHeight="1" x14ac:dyDescent="0.2">
      <c r="A959" s="35">
        <v>957</v>
      </c>
      <c r="B959" s="36" t="s">
        <v>826</v>
      </c>
      <c r="C959" s="3">
        <v>81216.34</v>
      </c>
      <c r="D959" s="4">
        <v>16289</v>
      </c>
      <c r="E959" s="37">
        <v>42874</v>
      </c>
      <c r="F959" s="53" t="s">
        <v>25</v>
      </c>
    </row>
    <row r="960" spans="1:6" ht="24.95" customHeight="1" x14ac:dyDescent="0.2">
      <c r="A960" s="35">
        <v>958</v>
      </c>
      <c r="B960" s="36" t="s">
        <v>827</v>
      </c>
      <c r="C960" s="3">
        <v>81189.97</v>
      </c>
      <c r="D960" s="4">
        <v>17246</v>
      </c>
      <c r="E960" s="37">
        <v>42615</v>
      </c>
      <c r="F960" s="53" t="s">
        <v>4</v>
      </c>
    </row>
    <row r="961" spans="1:6" ht="24.95" customHeight="1" x14ac:dyDescent="0.2">
      <c r="A961" s="35">
        <v>959</v>
      </c>
      <c r="B961" s="36" t="s">
        <v>4505</v>
      </c>
      <c r="C961" s="3">
        <v>81163.113994439293</v>
      </c>
      <c r="D961" s="4">
        <v>20207</v>
      </c>
      <c r="E961" s="37">
        <v>41285</v>
      </c>
      <c r="F961" s="53" t="s">
        <v>180</v>
      </c>
    </row>
    <row r="962" spans="1:6" ht="24.95" customHeight="1" x14ac:dyDescent="0.2">
      <c r="A962" s="35">
        <v>960</v>
      </c>
      <c r="B962" s="36" t="s">
        <v>828</v>
      </c>
      <c r="C962" s="3">
        <v>81154.251621872114</v>
      </c>
      <c r="D962" s="4">
        <v>17402</v>
      </c>
      <c r="E962" s="37">
        <v>41838</v>
      </c>
      <c r="F962" s="53" t="s">
        <v>41</v>
      </c>
    </row>
    <row r="963" spans="1:6" ht="24.95" customHeight="1" x14ac:dyDescent="0.2">
      <c r="A963" s="35">
        <v>961</v>
      </c>
      <c r="B963" s="36" t="s">
        <v>829</v>
      </c>
      <c r="C963" s="3">
        <v>81013.3</v>
      </c>
      <c r="D963" s="4">
        <v>16381</v>
      </c>
      <c r="E963" s="37">
        <v>43609</v>
      </c>
      <c r="F963" s="53" t="s">
        <v>16</v>
      </c>
    </row>
    <row r="964" spans="1:6" ht="24.95" customHeight="1" x14ac:dyDescent="0.2">
      <c r="A964" s="35">
        <v>962</v>
      </c>
      <c r="B964" s="36" t="s">
        <v>830</v>
      </c>
      <c r="C964" s="3">
        <v>80940.222428174238</v>
      </c>
      <c r="D964" s="4">
        <v>20193</v>
      </c>
      <c r="E964" s="37">
        <v>39857</v>
      </c>
      <c r="F964" s="53" t="s">
        <v>6526</v>
      </c>
    </row>
    <row r="965" spans="1:6" ht="24.95" customHeight="1" x14ac:dyDescent="0.2">
      <c r="A965" s="35">
        <v>963</v>
      </c>
      <c r="B965" s="36" t="s">
        <v>831</v>
      </c>
      <c r="C965" s="3">
        <v>80865.819045412427</v>
      </c>
      <c r="D965" s="4">
        <v>21684</v>
      </c>
      <c r="E965" s="37">
        <v>40032</v>
      </c>
      <c r="F965" s="53" t="s">
        <v>125</v>
      </c>
    </row>
    <row r="966" spans="1:6" ht="24.95" customHeight="1" x14ac:dyDescent="0.2">
      <c r="A966" s="35">
        <v>964</v>
      </c>
      <c r="B966" s="36" t="s">
        <v>832</v>
      </c>
      <c r="C966" s="3">
        <v>80823</v>
      </c>
      <c r="D966" s="4">
        <v>13178</v>
      </c>
      <c r="E966" s="37">
        <v>43469</v>
      </c>
      <c r="F966" s="53" t="s">
        <v>4</v>
      </c>
    </row>
    <row r="967" spans="1:6" ht="24.95" customHeight="1" x14ac:dyDescent="0.2">
      <c r="A967" s="35">
        <v>965</v>
      </c>
      <c r="B967" s="36" t="s">
        <v>833</v>
      </c>
      <c r="C967" s="3">
        <v>80692.829008341068</v>
      </c>
      <c r="D967" s="4">
        <v>23311</v>
      </c>
      <c r="E967" s="37">
        <v>39087</v>
      </c>
      <c r="F967" s="53" t="s">
        <v>746</v>
      </c>
    </row>
    <row r="968" spans="1:6" ht="24.95" customHeight="1" x14ac:dyDescent="0.2">
      <c r="A968" s="35">
        <v>966</v>
      </c>
      <c r="B968" s="36" t="s">
        <v>834</v>
      </c>
      <c r="C968" s="3">
        <v>80594.549999999988</v>
      </c>
      <c r="D968" s="4">
        <v>18200</v>
      </c>
      <c r="E968" s="37">
        <v>44729</v>
      </c>
      <c r="F968" s="53" t="s">
        <v>16</v>
      </c>
    </row>
    <row r="969" spans="1:6" ht="24.95" customHeight="1" x14ac:dyDescent="0.2">
      <c r="A969" s="35">
        <v>967</v>
      </c>
      <c r="B969" s="36" t="s">
        <v>6293</v>
      </c>
      <c r="C969" s="3">
        <f>'2023'!E63</f>
        <v>80545.62000000001</v>
      </c>
      <c r="D969" s="4">
        <f>'2023'!F63</f>
        <v>12667</v>
      </c>
      <c r="E969" s="37">
        <v>44932</v>
      </c>
      <c r="F969" s="53" t="s">
        <v>45</v>
      </c>
    </row>
    <row r="970" spans="1:6" ht="24.95" customHeight="1" x14ac:dyDescent="0.2">
      <c r="A970" s="35">
        <v>968</v>
      </c>
      <c r="B970" s="36" t="s">
        <v>7185</v>
      </c>
      <c r="C970" s="3">
        <f>'2024'!E57</f>
        <v>80317.179999999993</v>
      </c>
      <c r="D970" s="4">
        <f>'2024'!F57</f>
        <v>12369</v>
      </c>
      <c r="E970" s="37">
        <v>45625</v>
      </c>
      <c r="F970" s="53" t="s">
        <v>4</v>
      </c>
    </row>
    <row r="971" spans="1:6" ht="24.95" customHeight="1" x14ac:dyDescent="0.2">
      <c r="A971" s="35">
        <v>969</v>
      </c>
      <c r="B971" s="36" t="s">
        <v>836</v>
      </c>
      <c r="C971" s="3">
        <v>80259.95</v>
      </c>
      <c r="D971" s="4">
        <v>14043</v>
      </c>
      <c r="E971" s="37">
        <v>43469</v>
      </c>
      <c r="F971" s="53" t="s">
        <v>837</v>
      </c>
    </row>
    <row r="972" spans="1:6" ht="24.95" customHeight="1" x14ac:dyDescent="0.2">
      <c r="A972" s="35">
        <v>970</v>
      </c>
      <c r="B972" s="36" t="s">
        <v>838</v>
      </c>
      <c r="C972" s="3">
        <v>80255.540000000008</v>
      </c>
      <c r="D972" s="4">
        <v>13924</v>
      </c>
      <c r="E972" s="37">
        <v>43301</v>
      </c>
      <c r="F972" s="53" t="s">
        <v>45</v>
      </c>
    </row>
    <row r="973" spans="1:6" ht="24.95" customHeight="1" x14ac:dyDescent="0.2">
      <c r="A973" s="35">
        <v>971</v>
      </c>
      <c r="B973" s="36" t="s">
        <v>839</v>
      </c>
      <c r="C973" s="3">
        <v>80098.539999999994</v>
      </c>
      <c r="D973" s="4">
        <v>20403</v>
      </c>
      <c r="E973" s="37">
        <v>42125</v>
      </c>
      <c r="F973" s="53" t="s">
        <v>505</v>
      </c>
    </row>
    <row r="974" spans="1:6" ht="24.95" customHeight="1" x14ac:dyDescent="0.2">
      <c r="A974" s="35">
        <v>972</v>
      </c>
      <c r="B974" s="36" t="s">
        <v>840</v>
      </c>
      <c r="C974" s="3">
        <v>80086.8</v>
      </c>
      <c r="D974" s="4">
        <v>15403</v>
      </c>
      <c r="E974" s="37">
        <v>42832</v>
      </c>
      <c r="F974" s="53" t="s">
        <v>4</v>
      </c>
    </row>
    <row r="975" spans="1:6" ht="24.95" customHeight="1" x14ac:dyDescent="0.2">
      <c r="A975" s="35">
        <v>973</v>
      </c>
      <c r="B975" s="36" t="s">
        <v>841</v>
      </c>
      <c r="C975" s="3">
        <v>80078.660797034288</v>
      </c>
      <c r="D975" s="4">
        <v>22732</v>
      </c>
      <c r="E975" s="37">
        <v>38491</v>
      </c>
      <c r="F975" s="53" t="s">
        <v>6531</v>
      </c>
    </row>
    <row r="976" spans="1:6" ht="24.95" customHeight="1" x14ac:dyDescent="0.2">
      <c r="A976" s="35">
        <v>974</v>
      </c>
      <c r="B976" s="36" t="s">
        <v>842</v>
      </c>
      <c r="C976" s="3">
        <v>80077.583410565348</v>
      </c>
      <c r="D976" s="4">
        <v>17778</v>
      </c>
      <c r="E976" s="37">
        <v>41782</v>
      </c>
      <c r="F976" s="53" t="s">
        <v>41</v>
      </c>
    </row>
    <row r="977" spans="1:6" ht="24.95" customHeight="1" x14ac:dyDescent="0.2">
      <c r="A977" s="35">
        <v>975</v>
      </c>
      <c r="B977" s="36" t="s">
        <v>843</v>
      </c>
      <c r="C977" s="3">
        <v>80037.36098239111</v>
      </c>
      <c r="D977" s="4">
        <v>28883</v>
      </c>
      <c r="E977" s="37">
        <v>37967</v>
      </c>
      <c r="F977" s="53" t="s">
        <v>844</v>
      </c>
    </row>
    <row r="978" spans="1:6" ht="24.95" customHeight="1" x14ac:dyDescent="0.2">
      <c r="A978" s="35">
        <v>976</v>
      </c>
      <c r="B978" s="36" t="s">
        <v>4506</v>
      </c>
      <c r="C978" s="3">
        <v>79623.204355885086</v>
      </c>
      <c r="D978" s="4">
        <v>21124</v>
      </c>
      <c r="E978" s="37">
        <v>41502</v>
      </c>
      <c r="F978" s="53" t="s">
        <v>45</v>
      </c>
    </row>
    <row r="979" spans="1:6" ht="24.95" customHeight="1" x14ac:dyDescent="0.2">
      <c r="A979" s="35">
        <v>977</v>
      </c>
      <c r="B979" s="36" t="s">
        <v>845</v>
      </c>
      <c r="C979" s="3">
        <v>79535.327849860987</v>
      </c>
      <c r="D979" s="4">
        <v>21897</v>
      </c>
      <c r="E979" s="37">
        <v>40613</v>
      </c>
      <c r="F979" s="53" t="s">
        <v>45</v>
      </c>
    </row>
    <row r="980" spans="1:6" ht="24.95" customHeight="1" x14ac:dyDescent="0.2">
      <c r="A980" s="35">
        <v>978</v>
      </c>
      <c r="B980" s="36" t="s">
        <v>7186</v>
      </c>
      <c r="C980" s="3">
        <f>'2024'!E58</f>
        <v>79464.27</v>
      </c>
      <c r="D980" s="4">
        <f>'2024'!F58</f>
        <v>11255</v>
      </c>
      <c r="E980" s="37">
        <v>45618</v>
      </c>
      <c r="F980" s="53" t="s">
        <v>5091</v>
      </c>
    </row>
    <row r="981" spans="1:6" ht="24.95" customHeight="1" x14ac:dyDescent="0.2">
      <c r="A981" s="35">
        <v>979</v>
      </c>
      <c r="B981" s="36" t="s">
        <v>846</v>
      </c>
      <c r="C981" s="3">
        <v>79357</v>
      </c>
      <c r="D981" s="4">
        <v>16101</v>
      </c>
      <c r="E981" s="37">
        <v>43231</v>
      </c>
      <c r="F981" s="53" t="s">
        <v>129</v>
      </c>
    </row>
    <row r="982" spans="1:6" ht="24.95" customHeight="1" x14ac:dyDescent="0.2">
      <c r="A982" s="35">
        <v>980</v>
      </c>
      <c r="B982" s="36" t="s">
        <v>847</v>
      </c>
      <c r="C982" s="3">
        <v>79304.899999999994</v>
      </c>
      <c r="D982" s="4">
        <v>17160</v>
      </c>
      <c r="E982" s="37">
        <v>43140</v>
      </c>
      <c r="F982" s="53" t="s">
        <v>848</v>
      </c>
    </row>
    <row r="983" spans="1:6" ht="24.95" customHeight="1" x14ac:dyDescent="0.2">
      <c r="A983" s="35">
        <v>981</v>
      </c>
      <c r="B983" s="36" t="s">
        <v>849</v>
      </c>
      <c r="C983" s="3">
        <v>79203.429101019457</v>
      </c>
      <c r="D983" s="4">
        <v>22609</v>
      </c>
      <c r="E983" s="37">
        <v>39689</v>
      </c>
      <c r="F983" s="53" t="s">
        <v>444</v>
      </c>
    </row>
    <row r="984" spans="1:6" ht="24.95" customHeight="1" x14ac:dyDescent="0.2">
      <c r="A984" s="35">
        <v>982</v>
      </c>
      <c r="B984" s="36" t="s">
        <v>850</v>
      </c>
      <c r="C984" s="3">
        <v>79039</v>
      </c>
      <c r="D984" s="4">
        <v>13576</v>
      </c>
      <c r="E984" s="37">
        <v>44127</v>
      </c>
      <c r="F984" s="53" t="s">
        <v>54</v>
      </c>
    </row>
    <row r="985" spans="1:6" ht="24.95" customHeight="1" x14ac:dyDescent="0.2">
      <c r="A985" s="35">
        <v>983</v>
      </c>
      <c r="B985" s="36" t="s">
        <v>851</v>
      </c>
      <c r="C985" s="3">
        <v>78997.480305838748</v>
      </c>
      <c r="D985" s="4">
        <v>20672</v>
      </c>
      <c r="E985" s="37">
        <v>39514</v>
      </c>
      <c r="F985" s="53" t="s">
        <v>6525</v>
      </c>
    </row>
    <row r="986" spans="1:6" ht="24.95" customHeight="1" x14ac:dyDescent="0.2">
      <c r="A986" s="35">
        <v>984</v>
      </c>
      <c r="B986" s="36" t="s">
        <v>852</v>
      </c>
      <c r="C986" s="3">
        <v>78915.539999999994</v>
      </c>
      <c r="D986" s="4">
        <v>15065</v>
      </c>
      <c r="E986" s="37">
        <v>43210</v>
      </c>
      <c r="F986" s="53" t="s">
        <v>253</v>
      </c>
    </row>
    <row r="987" spans="1:6" ht="24.95" customHeight="1" x14ac:dyDescent="0.2">
      <c r="A987" s="35">
        <v>985</v>
      </c>
      <c r="B987" s="36" t="s">
        <v>853</v>
      </c>
      <c r="C987" s="3">
        <v>78894</v>
      </c>
      <c r="D987" s="4">
        <v>14789</v>
      </c>
      <c r="E987" s="37">
        <v>43091</v>
      </c>
      <c r="F987" s="53" t="s">
        <v>41</v>
      </c>
    </row>
    <row r="988" spans="1:6" ht="24.95" customHeight="1" x14ac:dyDescent="0.2">
      <c r="A988" s="35">
        <v>986</v>
      </c>
      <c r="B988" s="36" t="s">
        <v>7187</v>
      </c>
      <c r="C988" s="3">
        <f>'2024'!E59</f>
        <v>78800.97</v>
      </c>
      <c r="D988" s="4">
        <f>'2024'!F59</f>
        <v>13245</v>
      </c>
      <c r="E988" s="37">
        <v>45394</v>
      </c>
      <c r="F988" s="53" t="s">
        <v>1200</v>
      </c>
    </row>
    <row r="989" spans="1:6" ht="24.95" customHeight="1" x14ac:dyDescent="0.2">
      <c r="A989" s="35">
        <v>987</v>
      </c>
      <c r="B989" s="36" t="s">
        <v>4507</v>
      </c>
      <c r="C989" s="3">
        <v>78756.371640407786</v>
      </c>
      <c r="D989" s="4">
        <v>17494</v>
      </c>
      <c r="E989" s="37">
        <v>41103</v>
      </c>
      <c r="F989" s="53" t="s">
        <v>45</v>
      </c>
    </row>
    <row r="990" spans="1:6" ht="24.95" customHeight="1" x14ac:dyDescent="0.2">
      <c r="A990" s="35">
        <v>988</v>
      </c>
      <c r="B990" s="36" t="s">
        <v>854</v>
      </c>
      <c r="C990" s="3">
        <v>78748.725671918437</v>
      </c>
      <c r="D990" s="4">
        <v>24295</v>
      </c>
      <c r="E990" s="37">
        <v>39066</v>
      </c>
      <c r="F990" s="53" t="s">
        <v>6531</v>
      </c>
    </row>
    <row r="991" spans="1:6" ht="24.95" customHeight="1" x14ac:dyDescent="0.2">
      <c r="A991" s="35">
        <v>989</v>
      </c>
      <c r="B991" s="36" t="s">
        <v>6294</v>
      </c>
      <c r="C991" s="3">
        <f>'2023'!E64</f>
        <v>78705.789999999994</v>
      </c>
      <c r="D991" s="4">
        <f>'2023'!F64</f>
        <v>12669</v>
      </c>
      <c r="E991" s="37">
        <v>45079</v>
      </c>
      <c r="F991" s="53" t="s">
        <v>16</v>
      </c>
    </row>
    <row r="992" spans="1:6" ht="24.95" customHeight="1" x14ac:dyDescent="0.2">
      <c r="A992" s="35">
        <v>990</v>
      </c>
      <c r="B992" s="36" t="s">
        <v>855</v>
      </c>
      <c r="C992" s="3">
        <v>78493.034638554222</v>
      </c>
      <c r="D992" s="4">
        <v>15358</v>
      </c>
      <c r="E992" s="37">
        <v>39926</v>
      </c>
      <c r="F992" s="53" t="s">
        <v>444</v>
      </c>
    </row>
    <row r="993" spans="1:6" ht="24.95" customHeight="1" x14ac:dyDescent="0.2">
      <c r="A993" s="35">
        <v>991</v>
      </c>
      <c r="B993" s="36" t="s">
        <v>856</v>
      </c>
      <c r="C993" s="3">
        <v>78449.664040778502</v>
      </c>
      <c r="D993" s="4">
        <v>25964</v>
      </c>
      <c r="E993" s="37">
        <v>38170</v>
      </c>
      <c r="F993" s="53" t="s">
        <v>45</v>
      </c>
    </row>
    <row r="994" spans="1:6" ht="24.95" customHeight="1" x14ac:dyDescent="0.2">
      <c r="A994" s="35">
        <v>992</v>
      </c>
      <c r="B994" s="36" t="s">
        <v>857</v>
      </c>
      <c r="C994" s="3">
        <v>78435.907089898057</v>
      </c>
      <c r="D994" s="4">
        <v>20656</v>
      </c>
      <c r="E994" s="37">
        <v>40375</v>
      </c>
      <c r="F994" s="53" t="s">
        <v>6531</v>
      </c>
    </row>
    <row r="995" spans="1:6" ht="24.95" customHeight="1" x14ac:dyDescent="0.2">
      <c r="A995" s="35">
        <v>993</v>
      </c>
      <c r="B995" s="36" t="s">
        <v>4508</v>
      </c>
      <c r="C995" s="3">
        <v>78399.336770157548</v>
      </c>
      <c r="D995" s="4">
        <v>21916</v>
      </c>
      <c r="E995" s="37">
        <v>40634</v>
      </c>
      <c r="F995" s="53" t="s">
        <v>45</v>
      </c>
    </row>
    <row r="996" spans="1:6" ht="24.95" customHeight="1" x14ac:dyDescent="0.2">
      <c r="A996" s="35">
        <v>994</v>
      </c>
      <c r="B996" s="36" t="s">
        <v>7188</v>
      </c>
      <c r="C996" s="3">
        <f>'2024'!E60</f>
        <v>78277.69</v>
      </c>
      <c r="D996" s="4">
        <f>'2024'!F60</f>
        <v>11525</v>
      </c>
      <c r="E996" s="37">
        <v>45394</v>
      </c>
      <c r="F996" s="53" t="s">
        <v>10</v>
      </c>
    </row>
    <row r="997" spans="1:6" ht="24.95" customHeight="1" x14ac:dyDescent="0.2">
      <c r="A997" s="35">
        <v>995</v>
      </c>
      <c r="B997" s="36" t="s">
        <v>858</v>
      </c>
      <c r="C997" s="3">
        <v>78240.558387395737</v>
      </c>
      <c r="D997" s="4">
        <v>24261</v>
      </c>
      <c r="E997" s="37">
        <v>37854</v>
      </c>
      <c r="F997" s="53" t="s">
        <v>673</v>
      </c>
    </row>
    <row r="998" spans="1:6" ht="24.95" customHeight="1" x14ac:dyDescent="0.2">
      <c r="A998" s="35">
        <v>996</v>
      </c>
      <c r="B998" s="36" t="s">
        <v>859</v>
      </c>
      <c r="C998" s="3">
        <v>77955.03</v>
      </c>
      <c r="D998" s="4">
        <v>17952</v>
      </c>
      <c r="E998" s="37">
        <v>43427</v>
      </c>
      <c r="F998" s="53" t="s">
        <v>505</v>
      </c>
    </row>
    <row r="999" spans="1:6" ht="24.95" customHeight="1" x14ac:dyDescent="0.2">
      <c r="A999" s="35">
        <v>997</v>
      </c>
      <c r="B999" s="36" t="s">
        <v>860</v>
      </c>
      <c r="C999" s="3">
        <v>77942.198452270633</v>
      </c>
      <c r="D999" s="4">
        <v>19626</v>
      </c>
      <c r="E999" s="37">
        <v>41719</v>
      </c>
      <c r="F999" s="53" t="s">
        <v>4</v>
      </c>
    </row>
    <row r="1000" spans="1:6" ht="24.95" customHeight="1" x14ac:dyDescent="0.2">
      <c r="A1000" s="35">
        <v>998</v>
      </c>
      <c r="B1000" s="36" t="s">
        <v>861</v>
      </c>
      <c r="C1000" s="3">
        <v>77923.3</v>
      </c>
      <c r="D1000" s="4">
        <v>13507</v>
      </c>
      <c r="E1000" s="37">
        <v>43679</v>
      </c>
      <c r="F1000" s="53" t="s">
        <v>4</v>
      </c>
    </row>
    <row r="1001" spans="1:6" ht="24.95" customHeight="1" x14ac:dyDescent="0.2">
      <c r="A1001" s="35">
        <v>999</v>
      </c>
      <c r="B1001" s="36" t="s">
        <v>862</v>
      </c>
      <c r="C1001" s="3">
        <v>77594.36978683967</v>
      </c>
      <c r="D1001" s="4">
        <v>31147</v>
      </c>
      <c r="E1001" s="37">
        <v>38037</v>
      </c>
      <c r="F1001" s="53" t="s">
        <v>863</v>
      </c>
    </row>
    <row r="1002" spans="1:6" ht="24.95" customHeight="1" x14ac:dyDescent="0.2">
      <c r="A1002" s="35">
        <v>1000</v>
      </c>
      <c r="B1002" s="36" t="s">
        <v>864</v>
      </c>
      <c r="C1002" s="3">
        <v>77542</v>
      </c>
      <c r="D1002" s="4">
        <v>13818</v>
      </c>
      <c r="E1002" s="37">
        <v>43112</v>
      </c>
      <c r="F1002" s="53" t="s">
        <v>129</v>
      </c>
    </row>
    <row r="1003" spans="1:6" ht="24.95" customHeight="1" x14ac:dyDescent="0.2">
      <c r="A1003" s="35">
        <v>1001</v>
      </c>
      <c r="B1003" s="36" t="s">
        <v>865</v>
      </c>
      <c r="C1003" s="3">
        <v>77453.602873030584</v>
      </c>
      <c r="D1003" s="4">
        <v>31028</v>
      </c>
      <c r="E1003" s="37">
        <v>38758</v>
      </c>
      <c r="F1003" s="53" t="s">
        <v>95</v>
      </c>
    </row>
    <row r="1004" spans="1:6" ht="24.95" customHeight="1" x14ac:dyDescent="0.2">
      <c r="A1004" s="35">
        <v>1002</v>
      </c>
      <c r="B1004" s="36" t="s">
        <v>4509</v>
      </c>
      <c r="C1004" s="3">
        <v>77400.225903614468</v>
      </c>
      <c r="D1004" s="4">
        <v>20368</v>
      </c>
      <c r="E1004" s="37">
        <v>41481</v>
      </c>
      <c r="F1004" s="53" t="s">
        <v>4</v>
      </c>
    </row>
    <row r="1005" spans="1:6" ht="24.95" customHeight="1" x14ac:dyDescent="0.2">
      <c r="A1005" s="35">
        <v>1003</v>
      </c>
      <c r="B1005" s="36" t="s">
        <v>866</v>
      </c>
      <c r="C1005" s="3">
        <v>77347.199999999997</v>
      </c>
      <c r="D1005" s="4">
        <v>12306</v>
      </c>
      <c r="E1005" s="37">
        <v>43749</v>
      </c>
      <c r="F1005" s="53" t="s">
        <v>6522</v>
      </c>
    </row>
    <row r="1006" spans="1:6" ht="24.95" customHeight="1" x14ac:dyDescent="0.2">
      <c r="A1006" s="35">
        <v>1004</v>
      </c>
      <c r="B1006" s="36" t="s">
        <v>867</v>
      </c>
      <c r="C1006" s="3">
        <v>77304.14</v>
      </c>
      <c r="D1006" s="4">
        <v>12006</v>
      </c>
      <c r="E1006" s="37">
        <v>44519</v>
      </c>
      <c r="F1006" s="53" t="s">
        <v>45</v>
      </c>
    </row>
    <row r="1007" spans="1:6" ht="24.95" customHeight="1" x14ac:dyDescent="0.2">
      <c r="A1007" s="35">
        <v>1005</v>
      </c>
      <c r="B1007" s="36" t="s">
        <v>868</v>
      </c>
      <c r="C1007" s="3">
        <v>77127.44</v>
      </c>
      <c r="D1007" s="4">
        <v>15457</v>
      </c>
      <c r="E1007" s="37">
        <v>42580</v>
      </c>
      <c r="F1007" s="53" t="s">
        <v>253</v>
      </c>
    </row>
    <row r="1008" spans="1:6" ht="24.95" customHeight="1" x14ac:dyDescent="0.2">
      <c r="A1008" s="35">
        <v>1006</v>
      </c>
      <c r="B1008" s="36" t="s">
        <v>869</v>
      </c>
      <c r="C1008" s="3">
        <v>77037.494207599637</v>
      </c>
      <c r="D1008" s="4">
        <v>21491</v>
      </c>
      <c r="E1008" s="37">
        <v>40564</v>
      </c>
      <c r="F1008" s="53" t="s">
        <v>4</v>
      </c>
    </row>
    <row r="1009" spans="1:6" ht="24.95" customHeight="1" x14ac:dyDescent="0.2">
      <c r="A1009" s="35">
        <v>1007</v>
      </c>
      <c r="B1009" s="36" t="s">
        <v>870</v>
      </c>
      <c r="C1009" s="3">
        <v>77030</v>
      </c>
      <c r="D1009" s="4">
        <v>17532</v>
      </c>
      <c r="E1009" s="37">
        <v>43399</v>
      </c>
      <c r="F1009" s="53" t="s">
        <v>129</v>
      </c>
    </row>
    <row r="1010" spans="1:6" ht="24.95" customHeight="1" x14ac:dyDescent="0.2">
      <c r="A1010" s="35">
        <v>1008</v>
      </c>
      <c r="B1010" s="36" t="s">
        <v>6295</v>
      </c>
      <c r="C1010" s="3">
        <f>'2023'!E65</f>
        <v>76883.77</v>
      </c>
      <c r="D1010" s="4">
        <f>'2023'!F65</f>
        <v>15191</v>
      </c>
      <c r="E1010" s="37">
        <v>45142</v>
      </c>
      <c r="F1010" s="53" t="s">
        <v>103</v>
      </c>
    </row>
    <row r="1011" spans="1:6" ht="24.95" customHeight="1" x14ac:dyDescent="0.2">
      <c r="A1011" s="35">
        <v>1009</v>
      </c>
      <c r="B1011" s="36" t="s">
        <v>871</v>
      </c>
      <c r="C1011" s="3">
        <v>76814.19</v>
      </c>
      <c r="D1011" s="4">
        <v>15011</v>
      </c>
      <c r="E1011" s="37">
        <v>42741</v>
      </c>
      <c r="F1011" s="53" t="s">
        <v>25</v>
      </c>
    </row>
    <row r="1012" spans="1:6" ht="24.95" customHeight="1" x14ac:dyDescent="0.2">
      <c r="A1012" s="35">
        <v>1010</v>
      </c>
      <c r="B1012" s="36" t="s">
        <v>872</v>
      </c>
      <c r="C1012" s="3">
        <v>76726.714550509729</v>
      </c>
      <c r="D1012" s="4">
        <v>33426</v>
      </c>
      <c r="E1012" s="37">
        <v>36798</v>
      </c>
      <c r="F1012" s="53" t="s">
        <v>6530</v>
      </c>
    </row>
    <row r="1013" spans="1:6" ht="24.95" customHeight="1" x14ac:dyDescent="0.2">
      <c r="A1013" s="35">
        <v>1011</v>
      </c>
      <c r="B1013" s="36" t="s">
        <v>4510</v>
      </c>
      <c r="C1013" s="3">
        <v>76668.912187210371</v>
      </c>
      <c r="D1013" s="4">
        <v>23051</v>
      </c>
      <c r="E1013" s="37">
        <v>40718</v>
      </c>
      <c r="F1013" s="53" t="s">
        <v>6531</v>
      </c>
    </row>
    <row r="1014" spans="1:6" ht="24.95" customHeight="1" x14ac:dyDescent="0.2">
      <c r="A1014" s="35">
        <v>1012</v>
      </c>
      <c r="B1014" s="36" t="s">
        <v>873</v>
      </c>
      <c r="C1014" s="3">
        <v>76458.120945319737</v>
      </c>
      <c r="D1014" s="4">
        <v>24002</v>
      </c>
      <c r="E1014" s="37">
        <v>39192</v>
      </c>
      <c r="F1014" s="53" t="s">
        <v>6526</v>
      </c>
    </row>
    <row r="1015" spans="1:6" ht="24.95" customHeight="1" x14ac:dyDescent="0.2">
      <c r="A1015" s="35">
        <v>1013</v>
      </c>
      <c r="B1015" s="36" t="s">
        <v>874</v>
      </c>
      <c r="C1015" s="3">
        <v>76455.977757182583</v>
      </c>
      <c r="D1015" s="4">
        <v>22634</v>
      </c>
      <c r="E1015" s="37">
        <v>39199</v>
      </c>
      <c r="F1015" s="53" t="s">
        <v>125</v>
      </c>
    </row>
    <row r="1016" spans="1:6" ht="24.95" customHeight="1" x14ac:dyDescent="0.2">
      <c r="A1016" s="35">
        <v>1014</v>
      </c>
      <c r="B1016" s="36" t="s">
        <v>875</v>
      </c>
      <c r="C1016" s="3">
        <v>76424.64087117702</v>
      </c>
      <c r="D1016" s="4">
        <v>25392</v>
      </c>
      <c r="E1016" s="37">
        <v>37477</v>
      </c>
      <c r="F1016" s="53" t="s">
        <v>125</v>
      </c>
    </row>
    <row r="1017" spans="1:6" ht="24.95" customHeight="1" x14ac:dyDescent="0.2">
      <c r="A1017" s="35">
        <v>1015</v>
      </c>
      <c r="B1017" s="36" t="s">
        <v>876</v>
      </c>
      <c r="C1017" s="3">
        <v>76246.234939759044</v>
      </c>
      <c r="D1017" s="4">
        <v>19133</v>
      </c>
      <c r="E1017" s="37">
        <v>41544</v>
      </c>
      <c r="F1017" s="53" t="s">
        <v>41</v>
      </c>
    </row>
    <row r="1018" spans="1:6" ht="24.95" customHeight="1" x14ac:dyDescent="0.2">
      <c r="A1018" s="35">
        <v>1016</v>
      </c>
      <c r="B1018" s="36" t="s">
        <v>877</v>
      </c>
      <c r="C1018" s="3">
        <v>76217.66</v>
      </c>
      <c r="D1018" s="4">
        <v>14389</v>
      </c>
      <c r="E1018" s="37">
        <v>43700</v>
      </c>
      <c r="F1018" s="53" t="s">
        <v>41</v>
      </c>
    </row>
    <row r="1019" spans="1:6" ht="24.95" customHeight="1" x14ac:dyDescent="0.2">
      <c r="A1019" s="35">
        <v>1017</v>
      </c>
      <c r="B1019" s="36" t="s">
        <v>878</v>
      </c>
      <c r="C1019" s="3">
        <v>76200.764596848938</v>
      </c>
      <c r="D1019" s="4">
        <v>20610</v>
      </c>
      <c r="E1019" s="37">
        <v>38338</v>
      </c>
      <c r="F1019" s="53" t="s">
        <v>125</v>
      </c>
    </row>
    <row r="1020" spans="1:6" ht="24.95" customHeight="1" x14ac:dyDescent="0.2">
      <c r="A1020" s="35">
        <v>1018</v>
      </c>
      <c r="B1020" s="36" t="s">
        <v>879</v>
      </c>
      <c r="C1020" s="3">
        <v>76176</v>
      </c>
      <c r="D1020" s="4">
        <v>19319</v>
      </c>
      <c r="E1020" s="37">
        <v>42881</v>
      </c>
      <c r="F1020" s="53" t="s">
        <v>439</v>
      </c>
    </row>
    <row r="1021" spans="1:6" ht="24.95" customHeight="1" x14ac:dyDescent="0.2">
      <c r="A1021" s="35">
        <v>1019</v>
      </c>
      <c r="B1021" s="36" t="s">
        <v>4511</v>
      </c>
      <c r="C1021" s="3">
        <v>76026.55815569972</v>
      </c>
      <c r="D1021" s="4">
        <v>15551</v>
      </c>
      <c r="E1021" s="37">
        <v>40928</v>
      </c>
      <c r="F1021" s="53" t="s">
        <v>45</v>
      </c>
    </row>
    <row r="1022" spans="1:6" ht="24.95" customHeight="1" x14ac:dyDescent="0.2">
      <c r="A1022" s="35">
        <v>1020</v>
      </c>
      <c r="B1022" s="36" t="s">
        <v>880</v>
      </c>
      <c r="C1022" s="3">
        <v>75950.446014828558</v>
      </c>
      <c r="D1022" s="4">
        <v>21743</v>
      </c>
      <c r="E1022" s="37">
        <v>39066</v>
      </c>
      <c r="F1022" s="53" t="s">
        <v>95</v>
      </c>
    </row>
    <row r="1023" spans="1:6" ht="24.95" customHeight="1" x14ac:dyDescent="0.2">
      <c r="A1023" s="35">
        <v>1021</v>
      </c>
      <c r="B1023" s="36" t="s">
        <v>881</v>
      </c>
      <c r="C1023" s="3">
        <v>75938.07924003707</v>
      </c>
      <c r="D1023" s="4">
        <v>22926</v>
      </c>
      <c r="E1023" s="37">
        <v>37694</v>
      </c>
      <c r="F1023" s="53" t="s">
        <v>882</v>
      </c>
    </row>
    <row r="1024" spans="1:6" ht="24.95" customHeight="1" x14ac:dyDescent="0.2">
      <c r="A1024" s="35">
        <v>1022</v>
      </c>
      <c r="B1024" s="36" t="s">
        <v>883</v>
      </c>
      <c r="C1024" s="3">
        <v>75841</v>
      </c>
      <c r="D1024" s="4">
        <v>15699</v>
      </c>
      <c r="E1024" s="37">
        <v>42832</v>
      </c>
      <c r="F1024" s="53" t="s">
        <v>220</v>
      </c>
    </row>
    <row r="1025" spans="1:6" ht="24.95" customHeight="1" x14ac:dyDescent="0.2">
      <c r="A1025" s="35">
        <v>1023</v>
      </c>
      <c r="B1025" s="36" t="s">
        <v>7189</v>
      </c>
      <c r="C1025" s="3">
        <f>'2024'!E61</f>
        <v>75800.739999999991</v>
      </c>
      <c r="D1025" s="4">
        <f>'2024'!F61</f>
        <v>14793</v>
      </c>
      <c r="E1025" s="37">
        <v>45345</v>
      </c>
      <c r="F1025" s="53" t="s">
        <v>4</v>
      </c>
    </row>
    <row r="1026" spans="1:6" ht="24.95" customHeight="1" x14ac:dyDescent="0.2">
      <c r="A1026" s="35">
        <v>1024</v>
      </c>
      <c r="B1026" s="36" t="s">
        <v>6296</v>
      </c>
      <c r="C1026" s="3">
        <f>'2023'!E66</f>
        <v>75765.48000000001</v>
      </c>
      <c r="D1026" s="4">
        <f>'2023'!F66</f>
        <v>11511</v>
      </c>
      <c r="E1026" s="37">
        <v>45184</v>
      </c>
      <c r="F1026" s="53" t="s">
        <v>16</v>
      </c>
    </row>
    <row r="1027" spans="1:6" ht="24.95" customHeight="1" x14ac:dyDescent="0.2">
      <c r="A1027" s="35">
        <v>1025</v>
      </c>
      <c r="B1027" s="36" t="s">
        <v>884</v>
      </c>
      <c r="C1027" s="3">
        <v>75693.47</v>
      </c>
      <c r="D1027" s="4">
        <v>13343</v>
      </c>
      <c r="E1027" s="37">
        <v>43392</v>
      </c>
      <c r="F1027" s="53" t="s">
        <v>253</v>
      </c>
    </row>
    <row r="1028" spans="1:6" ht="24.95" customHeight="1" x14ac:dyDescent="0.2">
      <c r="A1028" s="35">
        <v>1026</v>
      </c>
      <c r="B1028" s="36" t="s">
        <v>885</v>
      </c>
      <c r="C1028" s="3">
        <v>75678.869323447638</v>
      </c>
      <c r="D1028" s="4">
        <v>17829</v>
      </c>
      <c r="E1028" s="37">
        <v>37883</v>
      </c>
      <c r="F1028" s="53" t="s">
        <v>227</v>
      </c>
    </row>
    <row r="1029" spans="1:6" ht="24.95" customHeight="1" x14ac:dyDescent="0.2">
      <c r="A1029" s="35">
        <v>1027</v>
      </c>
      <c r="B1029" s="36" t="s">
        <v>886</v>
      </c>
      <c r="C1029" s="3">
        <v>75581.64</v>
      </c>
      <c r="D1029" s="4">
        <v>13389</v>
      </c>
      <c r="E1029" s="37">
        <v>43308</v>
      </c>
      <c r="F1029" s="53" t="s">
        <v>253</v>
      </c>
    </row>
    <row r="1030" spans="1:6" ht="24.95" customHeight="1" x14ac:dyDescent="0.2">
      <c r="A1030" s="35">
        <v>1028</v>
      </c>
      <c r="B1030" s="36" t="s">
        <v>887</v>
      </c>
      <c r="C1030" s="3">
        <v>75580.456441149217</v>
      </c>
      <c r="D1030" s="4">
        <v>24248</v>
      </c>
      <c r="E1030" s="37">
        <v>39297</v>
      </c>
      <c r="F1030" s="53" t="s">
        <v>6525</v>
      </c>
    </row>
    <row r="1031" spans="1:6" ht="24.95" customHeight="1" x14ac:dyDescent="0.2">
      <c r="A1031" s="35">
        <v>1029</v>
      </c>
      <c r="B1031" s="36" t="s">
        <v>888</v>
      </c>
      <c r="C1031" s="3">
        <v>75553.75347544023</v>
      </c>
      <c r="D1031" s="4">
        <v>27118</v>
      </c>
      <c r="E1031" s="37">
        <v>36994</v>
      </c>
      <c r="F1031" s="53" t="s">
        <v>184</v>
      </c>
    </row>
    <row r="1032" spans="1:6" ht="24.95" customHeight="1" x14ac:dyDescent="0.2">
      <c r="A1032" s="35">
        <v>1030</v>
      </c>
      <c r="B1032" s="36" t="s">
        <v>889</v>
      </c>
      <c r="C1032" s="3">
        <v>75331.649999999994</v>
      </c>
      <c r="D1032" s="4">
        <v>16099</v>
      </c>
      <c r="E1032" s="37">
        <v>42230</v>
      </c>
      <c r="F1032" s="53" t="s">
        <v>89</v>
      </c>
    </row>
    <row r="1033" spans="1:6" ht="24.95" customHeight="1" x14ac:dyDescent="0.2">
      <c r="A1033" s="35">
        <v>1031</v>
      </c>
      <c r="B1033" s="36" t="s">
        <v>890</v>
      </c>
      <c r="C1033" s="3">
        <v>75302.290000000008</v>
      </c>
      <c r="D1033" s="4">
        <v>15111</v>
      </c>
      <c r="E1033" s="37">
        <v>42377</v>
      </c>
      <c r="F1033" s="53" t="s">
        <v>6528</v>
      </c>
    </row>
    <row r="1034" spans="1:6" ht="24.95" customHeight="1" x14ac:dyDescent="0.2">
      <c r="A1034" s="35">
        <v>1032</v>
      </c>
      <c r="B1034" s="36" t="s">
        <v>891</v>
      </c>
      <c r="C1034" s="3">
        <v>75242.122335495835</v>
      </c>
      <c r="D1034" s="4">
        <v>24912</v>
      </c>
      <c r="E1034" s="37">
        <v>37918</v>
      </c>
      <c r="F1034" s="53" t="s">
        <v>184</v>
      </c>
    </row>
    <row r="1035" spans="1:6" ht="24.95" customHeight="1" x14ac:dyDescent="0.2">
      <c r="A1035" s="35">
        <v>1033</v>
      </c>
      <c r="B1035" s="36" t="s">
        <v>7190</v>
      </c>
      <c r="C1035" s="3">
        <f>'2024'!E62</f>
        <v>75235.360000000001</v>
      </c>
      <c r="D1035" s="4">
        <f>'2024'!F62</f>
        <v>11786</v>
      </c>
      <c r="E1035" s="37">
        <v>45303</v>
      </c>
      <c r="F1035" s="53" t="s">
        <v>220</v>
      </c>
    </row>
    <row r="1036" spans="1:6" ht="24.95" customHeight="1" x14ac:dyDescent="0.2">
      <c r="A1036" s="35">
        <v>1034</v>
      </c>
      <c r="B1036" s="36" t="s">
        <v>892</v>
      </c>
      <c r="C1036" s="3">
        <v>75118.599397590369</v>
      </c>
      <c r="D1036" s="4">
        <v>19453</v>
      </c>
      <c r="E1036" s="37">
        <v>41187</v>
      </c>
      <c r="F1036" s="53" t="s">
        <v>6525</v>
      </c>
    </row>
    <row r="1037" spans="1:6" ht="24.95" customHeight="1" x14ac:dyDescent="0.2">
      <c r="A1037" s="35">
        <v>1035</v>
      </c>
      <c r="B1037" s="36" t="s">
        <v>893</v>
      </c>
      <c r="C1037" s="3">
        <v>75003.707136237252</v>
      </c>
      <c r="D1037" s="4">
        <v>22138</v>
      </c>
      <c r="E1037" s="37">
        <v>39703</v>
      </c>
      <c r="F1037" s="53" t="s">
        <v>894</v>
      </c>
    </row>
    <row r="1038" spans="1:6" ht="24.95" customHeight="1" x14ac:dyDescent="0.2">
      <c r="A1038" s="35">
        <v>1036</v>
      </c>
      <c r="B1038" s="36" t="s">
        <v>895</v>
      </c>
      <c r="C1038" s="3">
        <v>74904.295064874881</v>
      </c>
      <c r="D1038" s="4">
        <v>21181</v>
      </c>
      <c r="E1038" s="37">
        <v>39955</v>
      </c>
      <c r="F1038" s="53" t="s">
        <v>6531</v>
      </c>
    </row>
    <row r="1039" spans="1:6" ht="24.95" customHeight="1" x14ac:dyDescent="0.2">
      <c r="A1039" s="35">
        <v>1037</v>
      </c>
      <c r="B1039" s="36" t="s">
        <v>4512</v>
      </c>
      <c r="C1039" s="3">
        <v>74814.318813716411</v>
      </c>
      <c r="D1039" s="4">
        <v>15896</v>
      </c>
      <c r="E1039" s="37">
        <v>41243</v>
      </c>
      <c r="F1039" s="53" t="s">
        <v>6524</v>
      </c>
    </row>
    <row r="1040" spans="1:6" ht="24.95" customHeight="1" x14ac:dyDescent="0.2">
      <c r="A1040" s="35">
        <v>1038</v>
      </c>
      <c r="B1040" s="36" t="s">
        <v>896</v>
      </c>
      <c r="C1040" s="3">
        <v>74754.740000000005</v>
      </c>
      <c r="D1040" s="4">
        <v>14096</v>
      </c>
      <c r="E1040" s="37">
        <v>42930</v>
      </c>
      <c r="F1040" s="53" t="s">
        <v>41</v>
      </c>
    </row>
    <row r="1041" spans="1:6" ht="24.95" customHeight="1" x14ac:dyDescent="0.2">
      <c r="A1041" s="35">
        <v>1039</v>
      </c>
      <c r="B1041" s="36" t="s">
        <v>6298</v>
      </c>
      <c r="C1041" s="3">
        <f>'2023'!E68+'2024'!E343</f>
        <v>74727.27</v>
      </c>
      <c r="D1041" s="4">
        <f>'2023'!F68+'2024'!F343</f>
        <v>16056</v>
      </c>
      <c r="E1041" s="37">
        <v>44981</v>
      </c>
      <c r="F1041" s="53" t="s">
        <v>5091</v>
      </c>
    </row>
    <row r="1042" spans="1:6" ht="24.95" customHeight="1" x14ac:dyDescent="0.2">
      <c r="A1042" s="35">
        <v>1040</v>
      </c>
      <c r="B1042" s="36" t="s">
        <v>897</v>
      </c>
      <c r="C1042" s="3">
        <v>74552.247451343836</v>
      </c>
      <c r="D1042" s="4">
        <v>19582</v>
      </c>
      <c r="E1042" s="37">
        <v>40438</v>
      </c>
      <c r="F1042" s="53" t="s">
        <v>4</v>
      </c>
    </row>
    <row r="1043" spans="1:6" ht="24.95" customHeight="1" x14ac:dyDescent="0.2">
      <c r="A1043" s="35">
        <v>1041</v>
      </c>
      <c r="B1043" s="36" t="s">
        <v>898</v>
      </c>
      <c r="C1043" s="3">
        <v>74351.540778498616</v>
      </c>
      <c r="D1043" s="4">
        <v>25772</v>
      </c>
      <c r="E1043" s="37">
        <v>37204</v>
      </c>
      <c r="F1043" s="53" t="s">
        <v>899</v>
      </c>
    </row>
    <row r="1044" spans="1:6" ht="24.95" customHeight="1" x14ac:dyDescent="0.2">
      <c r="A1044" s="35">
        <v>1042</v>
      </c>
      <c r="B1044" s="36" t="s">
        <v>900</v>
      </c>
      <c r="C1044" s="3">
        <v>74296.223354958303</v>
      </c>
      <c r="D1044" s="4">
        <v>18048</v>
      </c>
      <c r="E1044" s="37">
        <v>39836</v>
      </c>
      <c r="F1044" s="53" t="s">
        <v>434</v>
      </c>
    </row>
    <row r="1045" spans="1:6" ht="24.95" customHeight="1" x14ac:dyDescent="0.2">
      <c r="A1045" s="35">
        <v>1043</v>
      </c>
      <c r="B1045" s="36" t="s">
        <v>6297</v>
      </c>
      <c r="C1045" s="3">
        <f>'2023'!E67</f>
        <v>74288.55</v>
      </c>
      <c r="D1045" s="4">
        <f>'2023'!F67</f>
        <v>10671</v>
      </c>
      <c r="E1045" s="37">
        <v>45037</v>
      </c>
      <c r="F1045" s="53" t="s">
        <v>5173</v>
      </c>
    </row>
    <row r="1046" spans="1:6" ht="24.95" customHeight="1" x14ac:dyDescent="0.2">
      <c r="A1046" s="35">
        <v>1044</v>
      </c>
      <c r="B1046" s="36" t="s">
        <v>901</v>
      </c>
      <c r="C1046" s="3">
        <v>74246.37000000001</v>
      </c>
      <c r="D1046" s="4">
        <v>15063</v>
      </c>
      <c r="E1046" s="37">
        <v>42608</v>
      </c>
      <c r="F1046" s="53" t="s">
        <v>45</v>
      </c>
    </row>
    <row r="1047" spans="1:6" ht="24.95" customHeight="1" x14ac:dyDescent="0.2">
      <c r="A1047" s="35">
        <v>1045</v>
      </c>
      <c r="B1047" s="36" t="s">
        <v>902</v>
      </c>
      <c r="C1047" s="3">
        <v>74200.503938832262</v>
      </c>
      <c r="D1047" s="4">
        <v>20364</v>
      </c>
      <c r="E1047" s="37">
        <v>39451</v>
      </c>
      <c r="F1047" s="53" t="s">
        <v>6525</v>
      </c>
    </row>
    <row r="1048" spans="1:6" ht="24.95" customHeight="1" x14ac:dyDescent="0.2">
      <c r="A1048" s="35">
        <v>1046</v>
      </c>
      <c r="B1048" s="36" t="s">
        <v>903</v>
      </c>
      <c r="C1048" s="3">
        <v>74149.675625579242</v>
      </c>
      <c r="D1048" s="4">
        <v>25456</v>
      </c>
      <c r="E1048" s="37">
        <v>36903</v>
      </c>
      <c r="F1048" s="53" t="s">
        <v>673</v>
      </c>
    </row>
    <row r="1049" spans="1:6" ht="24.95" customHeight="1" x14ac:dyDescent="0.2">
      <c r="A1049" s="35">
        <v>1047</v>
      </c>
      <c r="B1049" s="36" t="s">
        <v>904</v>
      </c>
      <c r="C1049" s="3">
        <v>74132.87766450418</v>
      </c>
      <c r="D1049" s="4">
        <v>20123</v>
      </c>
      <c r="E1049" s="37">
        <v>40298</v>
      </c>
      <c r="F1049" s="53" t="s">
        <v>6526</v>
      </c>
    </row>
    <row r="1050" spans="1:6" ht="24.95" customHeight="1" x14ac:dyDescent="0.2">
      <c r="A1050" s="35">
        <v>1048</v>
      </c>
      <c r="B1050" s="36" t="s">
        <v>905</v>
      </c>
      <c r="C1050" s="3">
        <v>74088.334105653383</v>
      </c>
      <c r="D1050" s="4">
        <v>15841</v>
      </c>
      <c r="E1050" s="37">
        <v>41768</v>
      </c>
      <c r="F1050" s="53" t="s">
        <v>1566</v>
      </c>
    </row>
    <row r="1051" spans="1:6" ht="24.95" customHeight="1" x14ac:dyDescent="0.2">
      <c r="A1051" s="35">
        <v>1049</v>
      </c>
      <c r="B1051" s="36" t="s">
        <v>906</v>
      </c>
      <c r="C1051" s="3">
        <v>74073.179999999993</v>
      </c>
      <c r="D1051" s="4">
        <v>17228</v>
      </c>
      <c r="E1051" s="37">
        <v>44715</v>
      </c>
      <c r="F1051" s="53" t="s">
        <v>4</v>
      </c>
    </row>
    <row r="1052" spans="1:6" ht="24.95" customHeight="1" x14ac:dyDescent="0.2">
      <c r="A1052" s="35">
        <v>1050</v>
      </c>
      <c r="B1052" s="36" t="s">
        <v>907</v>
      </c>
      <c r="C1052" s="3">
        <v>73990.674235403159</v>
      </c>
      <c r="D1052" s="4">
        <v>37876</v>
      </c>
      <c r="E1052" s="37">
        <v>36084</v>
      </c>
      <c r="F1052" s="53" t="s">
        <v>6530</v>
      </c>
    </row>
    <row r="1053" spans="1:6" ht="24.95" customHeight="1" x14ac:dyDescent="0.2">
      <c r="A1053" s="35">
        <v>1051</v>
      </c>
      <c r="B1053" s="36" t="s">
        <v>908</v>
      </c>
      <c r="C1053" s="3">
        <v>73919</v>
      </c>
      <c r="D1053" s="4">
        <v>17370</v>
      </c>
      <c r="E1053" s="37">
        <v>43049</v>
      </c>
      <c r="F1053" s="53" t="s">
        <v>439</v>
      </c>
    </row>
    <row r="1054" spans="1:6" ht="24.95" customHeight="1" x14ac:dyDescent="0.2">
      <c r="A1054" s="35">
        <v>1052</v>
      </c>
      <c r="B1054" s="36" t="s">
        <v>4513</v>
      </c>
      <c r="C1054" s="3">
        <v>73799.235403151062</v>
      </c>
      <c r="D1054" s="4">
        <v>18280</v>
      </c>
      <c r="E1054" s="37">
        <v>39801</v>
      </c>
      <c r="F1054" s="53" t="s">
        <v>909</v>
      </c>
    </row>
    <row r="1055" spans="1:6" ht="24.95" customHeight="1" x14ac:dyDescent="0.2">
      <c r="A1055" s="35">
        <v>1053</v>
      </c>
      <c r="B1055" s="36" t="s">
        <v>910</v>
      </c>
      <c r="C1055" s="3">
        <v>73693.524096385547</v>
      </c>
      <c r="D1055" s="4">
        <v>25952</v>
      </c>
      <c r="E1055" s="37">
        <v>37155</v>
      </c>
      <c r="F1055" s="53" t="s">
        <v>6530</v>
      </c>
    </row>
    <row r="1056" spans="1:6" ht="24.95" customHeight="1" x14ac:dyDescent="0.2">
      <c r="A1056" s="35">
        <v>1054</v>
      </c>
      <c r="B1056" s="36" t="s">
        <v>6299</v>
      </c>
      <c r="C1056" s="3">
        <f>'2023'!E69</f>
        <v>73652.03</v>
      </c>
      <c r="D1056" s="4">
        <f>'2023'!F69</f>
        <v>11634</v>
      </c>
      <c r="E1056" s="37">
        <v>44939</v>
      </c>
      <c r="F1056" s="53" t="s">
        <v>4</v>
      </c>
    </row>
    <row r="1057" spans="1:6" ht="24.95" customHeight="1" x14ac:dyDescent="0.2">
      <c r="A1057" s="35">
        <v>1055</v>
      </c>
      <c r="B1057" s="36" t="s">
        <v>911</v>
      </c>
      <c r="C1057" s="3">
        <v>73623.23</v>
      </c>
      <c r="D1057" s="4">
        <v>16952</v>
      </c>
      <c r="E1057" s="37">
        <v>42076</v>
      </c>
      <c r="F1057" s="53" t="s">
        <v>16</v>
      </c>
    </row>
    <row r="1058" spans="1:6" ht="24.95" customHeight="1" x14ac:dyDescent="0.2">
      <c r="A1058" s="35">
        <v>1056</v>
      </c>
      <c r="B1058" s="36" t="s">
        <v>912</v>
      </c>
      <c r="C1058" s="3">
        <v>73492.933271547736</v>
      </c>
      <c r="D1058" s="4">
        <v>22282</v>
      </c>
      <c r="E1058" s="37">
        <v>39185</v>
      </c>
      <c r="F1058" s="53" t="s">
        <v>45</v>
      </c>
    </row>
    <row r="1059" spans="1:6" ht="24.95" customHeight="1" x14ac:dyDescent="0.2">
      <c r="A1059" s="35">
        <v>1057</v>
      </c>
      <c r="B1059" s="36" t="s">
        <v>913</v>
      </c>
      <c r="C1059" s="3">
        <v>73488.36</v>
      </c>
      <c r="D1059" s="4">
        <v>14188</v>
      </c>
      <c r="E1059" s="37">
        <v>42552</v>
      </c>
      <c r="F1059" s="53" t="s">
        <v>253</v>
      </c>
    </row>
    <row r="1060" spans="1:6" ht="24.95" customHeight="1" x14ac:dyDescent="0.2">
      <c r="A1060" s="35">
        <v>1058</v>
      </c>
      <c r="B1060" s="36" t="s">
        <v>914</v>
      </c>
      <c r="C1060" s="3">
        <v>73473</v>
      </c>
      <c r="D1060" s="4">
        <v>12866</v>
      </c>
      <c r="E1060" s="37">
        <v>43483</v>
      </c>
      <c r="F1060" s="53" t="s">
        <v>129</v>
      </c>
    </row>
    <row r="1061" spans="1:6" ht="24.95" customHeight="1" x14ac:dyDescent="0.2">
      <c r="A1061" s="35">
        <v>1059</v>
      </c>
      <c r="B1061" s="36" t="s">
        <v>915</v>
      </c>
      <c r="C1061" s="3">
        <v>73465</v>
      </c>
      <c r="D1061" s="4">
        <v>19144</v>
      </c>
      <c r="E1061" s="37">
        <v>41754</v>
      </c>
      <c r="F1061" s="53" t="s">
        <v>4</v>
      </c>
    </row>
    <row r="1062" spans="1:6" ht="24.95" customHeight="1" x14ac:dyDescent="0.2">
      <c r="A1062" s="35">
        <v>1060</v>
      </c>
      <c r="B1062" s="36" t="s">
        <v>916</v>
      </c>
      <c r="C1062" s="3">
        <v>73368.060000000012</v>
      </c>
      <c r="D1062" s="4">
        <v>16240</v>
      </c>
      <c r="E1062" s="37">
        <v>42013</v>
      </c>
      <c r="F1062" s="53" t="s">
        <v>1566</v>
      </c>
    </row>
    <row r="1063" spans="1:6" ht="24.95" customHeight="1" x14ac:dyDescent="0.2">
      <c r="A1063" s="35">
        <v>1061</v>
      </c>
      <c r="B1063" s="36" t="s">
        <v>917</v>
      </c>
      <c r="C1063" s="3">
        <v>73332.367933271555</v>
      </c>
      <c r="D1063" s="4">
        <v>23857</v>
      </c>
      <c r="E1063" s="37">
        <v>39003</v>
      </c>
      <c r="F1063" s="53" t="s">
        <v>45</v>
      </c>
    </row>
    <row r="1064" spans="1:6" ht="24.95" customHeight="1" x14ac:dyDescent="0.2">
      <c r="A1064" s="35">
        <v>1062</v>
      </c>
      <c r="B1064" s="36" t="s">
        <v>918</v>
      </c>
      <c r="C1064" s="3">
        <v>73319.900000000009</v>
      </c>
      <c r="D1064" s="4">
        <v>15378</v>
      </c>
      <c r="E1064" s="37">
        <v>44092</v>
      </c>
      <c r="F1064" s="53" t="s">
        <v>25</v>
      </c>
    </row>
    <row r="1065" spans="1:6" ht="24.95" customHeight="1" x14ac:dyDescent="0.2">
      <c r="A1065" s="35">
        <v>1063</v>
      </c>
      <c r="B1065" s="36" t="s">
        <v>4514</v>
      </c>
      <c r="C1065" s="3">
        <v>73267.20342910102</v>
      </c>
      <c r="D1065" s="4">
        <v>19184</v>
      </c>
      <c r="E1065" s="37">
        <v>40942</v>
      </c>
      <c r="F1065" s="53" t="s">
        <v>129</v>
      </c>
    </row>
    <row r="1066" spans="1:6" ht="24.95" customHeight="1" x14ac:dyDescent="0.2">
      <c r="A1066" s="35">
        <v>1064</v>
      </c>
      <c r="B1066" s="36" t="s">
        <v>919</v>
      </c>
      <c r="C1066" s="3">
        <v>73074.026876737727</v>
      </c>
      <c r="D1066" s="4">
        <v>30731</v>
      </c>
      <c r="E1066" s="37">
        <v>37170</v>
      </c>
      <c r="F1066" s="53" t="s">
        <v>374</v>
      </c>
    </row>
    <row r="1067" spans="1:6" ht="24.95" customHeight="1" x14ac:dyDescent="0.2">
      <c r="A1067" s="35">
        <v>1065</v>
      </c>
      <c r="B1067" s="36" t="s">
        <v>920</v>
      </c>
      <c r="C1067" s="3">
        <v>72963.855421686749</v>
      </c>
      <c r="D1067" s="4">
        <v>22936</v>
      </c>
      <c r="E1067" s="37">
        <v>38990</v>
      </c>
      <c r="F1067" s="53" t="s">
        <v>45</v>
      </c>
    </row>
    <row r="1068" spans="1:6" ht="24.95" customHeight="1" x14ac:dyDescent="0.2">
      <c r="A1068" s="35">
        <v>1066</v>
      </c>
      <c r="B1068" s="36" t="s">
        <v>921</v>
      </c>
      <c r="C1068" s="3">
        <v>72959.922191844293</v>
      </c>
      <c r="D1068" s="4">
        <v>16724</v>
      </c>
      <c r="E1068" s="37">
        <v>41964</v>
      </c>
      <c r="F1068" s="53" t="s">
        <v>4</v>
      </c>
    </row>
    <row r="1069" spans="1:6" ht="24.95" customHeight="1" x14ac:dyDescent="0.2">
      <c r="A1069" s="35">
        <v>1067</v>
      </c>
      <c r="B1069" s="36" t="s">
        <v>922</v>
      </c>
      <c r="C1069" s="3">
        <v>72931.33</v>
      </c>
      <c r="D1069" s="4">
        <v>10372</v>
      </c>
      <c r="E1069" s="37">
        <v>44575</v>
      </c>
      <c r="F1069" s="53" t="s">
        <v>103</v>
      </c>
    </row>
    <row r="1070" spans="1:6" ht="24.95" customHeight="1" x14ac:dyDescent="0.2">
      <c r="A1070" s="35">
        <v>1068</v>
      </c>
      <c r="B1070" s="36" t="s">
        <v>4515</v>
      </c>
      <c r="C1070" s="3">
        <v>72805.259499536609</v>
      </c>
      <c r="D1070" s="4">
        <v>19690</v>
      </c>
      <c r="E1070" s="37">
        <v>41439</v>
      </c>
      <c r="F1070" s="53" t="s">
        <v>4</v>
      </c>
    </row>
    <row r="1071" spans="1:6" ht="24.95" customHeight="1" x14ac:dyDescent="0.2">
      <c r="A1071" s="35">
        <v>1069</v>
      </c>
      <c r="B1071" s="36" t="s">
        <v>923</v>
      </c>
      <c r="C1071" s="3">
        <v>72592.36</v>
      </c>
      <c r="D1071" s="4">
        <v>12773</v>
      </c>
      <c r="E1071" s="37">
        <v>43469</v>
      </c>
      <c r="F1071" s="53" t="s">
        <v>25</v>
      </c>
    </row>
    <row r="1072" spans="1:6" ht="24.95" customHeight="1" x14ac:dyDescent="0.2">
      <c r="A1072" s="35">
        <v>1070</v>
      </c>
      <c r="B1072" s="36" t="s">
        <v>4516</v>
      </c>
      <c r="C1072" s="3">
        <v>72576.459684893416</v>
      </c>
      <c r="D1072" s="4">
        <v>20669</v>
      </c>
      <c r="E1072" s="37">
        <v>40921</v>
      </c>
      <c r="F1072" s="53" t="s">
        <v>45</v>
      </c>
    </row>
    <row r="1073" spans="1:6" ht="24.95" customHeight="1" x14ac:dyDescent="0.2">
      <c r="A1073" s="35">
        <v>1071</v>
      </c>
      <c r="B1073" s="36" t="s">
        <v>924</v>
      </c>
      <c r="C1073" s="3">
        <v>72485.36</v>
      </c>
      <c r="D1073" s="4">
        <v>16273</v>
      </c>
      <c r="E1073" s="37">
        <v>43749</v>
      </c>
      <c r="F1073" s="53" t="s">
        <v>4</v>
      </c>
    </row>
    <row r="1074" spans="1:6" ht="24.95" customHeight="1" x14ac:dyDescent="0.2">
      <c r="A1074" s="35">
        <v>1072</v>
      </c>
      <c r="B1074" s="36" t="s">
        <v>925</v>
      </c>
      <c r="C1074" s="3">
        <v>72442.655236329942</v>
      </c>
      <c r="D1074" s="4">
        <v>21855</v>
      </c>
      <c r="E1074" s="37">
        <v>39178</v>
      </c>
      <c r="F1074" s="53" t="s">
        <v>6531</v>
      </c>
    </row>
    <row r="1075" spans="1:6" ht="24.95" customHeight="1" x14ac:dyDescent="0.2">
      <c r="A1075" s="35">
        <v>1073</v>
      </c>
      <c r="B1075" s="36" t="s">
        <v>926</v>
      </c>
      <c r="C1075" s="3">
        <v>72414.562094531982</v>
      </c>
      <c r="D1075" s="4">
        <v>20306</v>
      </c>
      <c r="E1075" s="37">
        <v>38352</v>
      </c>
      <c r="F1075" s="53" t="s">
        <v>95</v>
      </c>
    </row>
    <row r="1076" spans="1:6" ht="24.95" customHeight="1" x14ac:dyDescent="0.2">
      <c r="A1076" s="35">
        <v>1074</v>
      </c>
      <c r="B1076" s="36" t="s">
        <v>6300</v>
      </c>
      <c r="C1076" s="3">
        <f>'2023'!E70</f>
        <v>72413.48</v>
      </c>
      <c r="D1076" s="4">
        <f>'2023'!F70</f>
        <v>10399</v>
      </c>
      <c r="E1076" s="37">
        <v>45170</v>
      </c>
      <c r="F1076" s="53" t="s">
        <v>45</v>
      </c>
    </row>
    <row r="1077" spans="1:6" ht="24.95" customHeight="1" x14ac:dyDescent="0.2">
      <c r="A1077" s="35">
        <v>1075</v>
      </c>
      <c r="B1077" s="36" t="s">
        <v>927</v>
      </c>
      <c r="C1077" s="3">
        <v>72140.539999999994</v>
      </c>
      <c r="D1077" s="4">
        <v>13665</v>
      </c>
      <c r="E1077" s="37">
        <v>43000</v>
      </c>
      <c r="F1077" s="53" t="s">
        <v>41</v>
      </c>
    </row>
    <row r="1078" spans="1:6" ht="24.95" customHeight="1" x14ac:dyDescent="0.2">
      <c r="A1078" s="35">
        <v>1076</v>
      </c>
      <c r="B1078" s="36" t="s">
        <v>928</v>
      </c>
      <c r="C1078" s="3">
        <v>72086.248841519933</v>
      </c>
      <c r="D1078" s="4">
        <v>24633</v>
      </c>
      <c r="E1078" s="37">
        <v>38856</v>
      </c>
      <c r="F1078" s="53" t="s">
        <v>125</v>
      </c>
    </row>
    <row r="1079" spans="1:6" ht="24.95" customHeight="1" x14ac:dyDescent="0.2">
      <c r="A1079" s="35">
        <v>1077</v>
      </c>
      <c r="B1079" s="36" t="s">
        <v>929</v>
      </c>
      <c r="C1079" s="3">
        <v>71775.949953660805</v>
      </c>
      <c r="D1079" s="4">
        <v>24004</v>
      </c>
      <c r="E1079" s="37">
        <v>37372</v>
      </c>
      <c r="F1079" s="53" t="s">
        <v>342</v>
      </c>
    </row>
    <row r="1080" spans="1:6" ht="24.95" customHeight="1" x14ac:dyDescent="0.2">
      <c r="A1080" s="35">
        <v>1078</v>
      </c>
      <c r="B1080" s="36" t="s">
        <v>4517</v>
      </c>
      <c r="C1080" s="3">
        <v>71664.677942539391</v>
      </c>
      <c r="D1080" s="4">
        <v>16785</v>
      </c>
      <c r="E1080" s="37">
        <v>41271</v>
      </c>
      <c r="F1080" s="53" t="s">
        <v>4</v>
      </c>
    </row>
    <row r="1081" spans="1:6" ht="24.95" customHeight="1" x14ac:dyDescent="0.2">
      <c r="A1081" s="35">
        <v>1079</v>
      </c>
      <c r="B1081" s="36" t="s">
        <v>930</v>
      </c>
      <c r="C1081" s="3">
        <v>71647.358665430962</v>
      </c>
      <c r="D1081" s="4">
        <v>17089</v>
      </c>
      <c r="E1081" s="37">
        <v>41716</v>
      </c>
      <c r="F1081" s="53" t="s">
        <v>4</v>
      </c>
    </row>
    <row r="1082" spans="1:6" ht="24.95" customHeight="1" x14ac:dyDescent="0.2">
      <c r="A1082" s="35">
        <v>1080</v>
      </c>
      <c r="B1082" s="36" t="s">
        <v>931</v>
      </c>
      <c r="C1082" s="3">
        <v>71612.604263206682</v>
      </c>
      <c r="D1082" s="4">
        <v>31072</v>
      </c>
      <c r="E1082" s="37">
        <v>36532</v>
      </c>
      <c r="F1082" s="53" t="s">
        <v>374</v>
      </c>
    </row>
    <row r="1083" spans="1:6" ht="24.95" customHeight="1" x14ac:dyDescent="0.2">
      <c r="A1083" s="35">
        <v>1081</v>
      </c>
      <c r="B1083" s="36" t="s">
        <v>932</v>
      </c>
      <c r="C1083" s="3">
        <v>71567.133920296576</v>
      </c>
      <c r="D1083" s="4">
        <v>26873</v>
      </c>
      <c r="E1083" s="37">
        <v>37218</v>
      </c>
      <c r="F1083" s="53" t="s">
        <v>184</v>
      </c>
    </row>
    <row r="1084" spans="1:6" ht="24.95" customHeight="1" x14ac:dyDescent="0.2">
      <c r="A1084" s="35">
        <v>1082</v>
      </c>
      <c r="B1084" s="36" t="s">
        <v>933</v>
      </c>
      <c r="C1084" s="3">
        <v>71512.106116774798</v>
      </c>
      <c r="D1084" s="4">
        <v>20418</v>
      </c>
      <c r="E1084" s="37">
        <v>39619</v>
      </c>
      <c r="F1084" s="53" t="s">
        <v>6525</v>
      </c>
    </row>
    <row r="1085" spans="1:6" ht="24.95" customHeight="1" x14ac:dyDescent="0.2">
      <c r="A1085" s="35">
        <v>1083</v>
      </c>
      <c r="B1085" s="36" t="s">
        <v>934</v>
      </c>
      <c r="C1085" s="3">
        <v>71462.581093605186</v>
      </c>
      <c r="D1085" s="4">
        <v>23450</v>
      </c>
      <c r="E1085" s="37">
        <v>40648</v>
      </c>
      <c r="F1085" s="53" t="s">
        <v>6531</v>
      </c>
    </row>
    <row r="1086" spans="1:6" ht="24.95" customHeight="1" x14ac:dyDescent="0.2">
      <c r="A1086" s="35">
        <v>1084</v>
      </c>
      <c r="B1086" s="36" t="s">
        <v>935</v>
      </c>
      <c r="C1086" s="3">
        <v>71376.15848007414</v>
      </c>
      <c r="D1086" s="4">
        <v>20001</v>
      </c>
      <c r="E1086" s="37">
        <v>38380</v>
      </c>
      <c r="F1086" s="53" t="s">
        <v>186</v>
      </c>
    </row>
    <row r="1087" spans="1:6" ht="24.95" customHeight="1" x14ac:dyDescent="0.2">
      <c r="A1087" s="35">
        <v>1085</v>
      </c>
      <c r="B1087" s="36" t="s">
        <v>936</v>
      </c>
      <c r="C1087" s="3">
        <v>71366.14</v>
      </c>
      <c r="D1087" s="4">
        <v>14070</v>
      </c>
      <c r="E1087" s="37">
        <v>42559</v>
      </c>
      <c r="F1087" s="53" t="s">
        <v>41</v>
      </c>
    </row>
    <row r="1088" spans="1:6" ht="24.95" customHeight="1" x14ac:dyDescent="0.2">
      <c r="A1088" s="35">
        <v>1086</v>
      </c>
      <c r="B1088" s="36" t="s">
        <v>937</v>
      </c>
      <c r="C1088" s="3">
        <v>71351.37</v>
      </c>
      <c r="D1088" s="4">
        <v>14670</v>
      </c>
      <c r="E1088" s="37">
        <v>42272</v>
      </c>
      <c r="F1088" s="53" t="s">
        <v>89</v>
      </c>
    </row>
    <row r="1089" spans="1:6" ht="24.95" customHeight="1" x14ac:dyDescent="0.2">
      <c r="A1089" s="35">
        <v>1087</v>
      </c>
      <c r="B1089" s="36" t="s">
        <v>4518</v>
      </c>
      <c r="C1089" s="3">
        <v>71304.30375347544</v>
      </c>
      <c r="D1089" s="4">
        <v>20176</v>
      </c>
      <c r="E1089" s="37">
        <v>40865</v>
      </c>
      <c r="F1089" s="53" t="s">
        <v>6525</v>
      </c>
    </row>
    <row r="1090" spans="1:6" ht="24.95" customHeight="1" x14ac:dyDescent="0.2">
      <c r="A1090" s="35">
        <v>1088</v>
      </c>
      <c r="B1090" s="36" t="s">
        <v>938</v>
      </c>
      <c r="C1090" s="3">
        <v>71303.869323447638</v>
      </c>
      <c r="D1090" s="4">
        <v>34111</v>
      </c>
      <c r="E1090" s="37">
        <v>36049</v>
      </c>
      <c r="F1090" s="53" t="s">
        <v>673</v>
      </c>
    </row>
    <row r="1091" spans="1:6" ht="24.95" customHeight="1" x14ac:dyDescent="0.2">
      <c r="A1091" s="35">
        <v>1089</v>
      </c>
      <c r="B1091" s="36" t="s">
        <v>7191</v>
      </c>
      <c r="C1091" s="3">
        <f>'2024'!E63</f>
        <v>71223.510000000009</v>
      </c>
      <c r="D1091" s="4">
        <f>'2024'!F63</f>
        <v>13948</v>
      </c>
      <c r="E1091" s="37">
        <v>45513</v>
      </c>
      <c r="F1091" s="53" t="s">
        <v>4</v>
      </c>
    </row>
    <row r="1092" spans="1:6" ht="24.95" customHeight="1" x14ac:dyDescent="0.2">
      <c r="A1092" s="35">
        <v>1090</v>
      </c>
      <c r="B1092" s="36" t="s">
        <v>939</v>
      </c>
      <c r="C1092" s="3">
        <v>71104.39</v>
      </c>
      <c r="D1092" s="4">
        <v>12198</v>
      </c>
      <c r="E1092" s="37">
        <v>43574</v>
      </c>
      <c r="F1092" s="53" t="s">
        <v>25</v>
      </c>
    </row>
    <row r="1093" spans="1:6" ht="24.95" customHeight="1" x14ac:dyDescent="0.2">
      <c r="A1093" s="35">
        <v>1091</v>
      </c>
      <c r="B1093" s="36" t="s">
        <v>4519</v>
      </c>
      <c r="C1093" s="3">
        <v>71095.053290083408</v>
      </c>
      <c r="D1093" s="4">
        <v>17859</v>
      </c>
      <c r="E1093" s="37">
        <v>41460</v>
      </c>
      <c r="F1093" s="53" t="s">
        <v>6529</v>
      </c>
    </row>
    <row r="1094" spans="1:6" ht="24.95" customHeight="1" x14ac:dyDescent="0.2">
      <c r="A1094" s="35">
        <v>1092</v>
      </c>
      <c r="B1094" s="36" t="s">
        <v>940</v>
      </c>
      <c r="C1094" s="3">
        <v>71080.572289156626</v>
      </c>
      <c r="D1094" s="4">
        <v>29443</v>
      </c>
      <c r="E1094" s="37">
        <v>36791</v>
      </c>
      <c r="F1094" s="53" t="s">
        <v>125</v>
      </c>
    </row>
    <row r="1095" spans="1:6" ht="24.95" customHeight="1" x14ac:dyDescent="0.2">
      <c r="A1095" s="35">
        <v>1093</v>
      </c>
      <c r="B1095" s="36" t="s">
        <v>941</v>
      </c>
      <c r="C1095" s="3">
        <v>71028.730305838748</v>
      </c>
      <c r="D1095" s="4">
        <v>18092</v>
      </c>
      <c r="E1095" s="37">
        <v>39794</v>
      </c>
      <c r="F1095" s="53" t="s">
        <v>495</v>
      </c>
    </row>
    <row r="1096" spans="1:6" ht="24.95" customHeight="1" x14ac:dyDescent="0.2">
      <c r="A1096" s="35">
        <v>1094</v>
      </c>
      <c r="B1096" s="36" t="s">
        <v>942</v>
      </c>
      <c r="C1096" s="3">
        <v>70996</v>
      </c>
      <c r="D1096" s="4">
        <v>16408</v>
      </c>
      <c r="E1096" s="37">
        <v>43077</v>
      </c>
      <c r="F1096" s="53" t="s">
        <v>129</v>
      </c>
    </row>
    <row r="1097" spans="1:6" ht="24.95" customHeight="1" x14ac:dyDescent="0.2">
      <c r="A1097" s="35">
        <v>1095</v>
      </c>
      <c r="B1097" s="36" t="s">
        <v>943</v>
      </c>
      <c r="C1097" s="3">
        <v>70958.349999999991</v>
      </c>
      <c r="D1097" s="4">
        <v>14196</v>
      </c>
      <c r="E1097" s="37">
        <v>42755</v>
      </c>
      <c r="F1097" s="53" t="s">
        <v>253</v>
      </c>
    </row>
    <row r="1098" spans="1:6" ht="24.95" customHeight="1" x14ac:dyDescent="0.2">
      <c r="A1098" s="35">
        <v>1096</v>
      </c>
      <c r="B1098" s="36" t="s">
        <v>944</v>
      </c>
      <c r="C1098" s="3">
        <v>70831.643883225217</v>
      </c>
      <c r="D1098" s="4">
        <v>19887</v>
      </c>
      <c r="E1098" s="37">
        <v>40193</v>
      </c>
      <c r="F1098" s="53" t="s">
        <v>6525</v>
      </c>
    </row>
    <row r="1099" spans="1:6" ht="24.95" customHeight="1" x14ac:dyDescent="0.2">
      <c r="A1099" s="35">
        <v>1097</v>
      </c>
      <c r="B1099" s="36" t="s">
        <v>945</v>
      </c>
      <c r="C1099" s="3">
        <v>70820</v>
      </c>
      <c r="D1099" s="4">
        <v>17143</v>
      </c>
      <c r="E1099" s="37">
        <v>43259</v>
      </c>
      <c r="F1099" s="53" t="s">
        <v>129</v>
      </c>
    </row>
    <row r="1100" spans="1:6" ht="24.95" customHeight="1" x14ac:dyDescent="0.2">
      <c r="A1100" s="35">
        <v>1098</v>
      </c>
      <c r="B1100" s="36" t="s">
        <v>946</v>
      </c>
      <c r="C1100" s="3">
        <v>70818.35032437442</v>
      </c>
      <c r="D1100" s="4">
        <v>13964</v>
      </c>
      <c r="E1100" s="37">
        <v>41943</v>
      </c>
      <c r="F1100" s="53" t="s">
        <v>817</v>
      </c>
    </row>
    <row r="1101" spans="1:6" ht="24.95" customHeight="1" x14ac:dyDescent="0.2">
      <c r="A1101" s="35">
        <v>1099</v>
      </c>
      <c r="B1101" s="36" t="s">
        <v>947</v>
      </c>
      <c r="C1101" s="3">
        <v>70721.440000000002</v>
      </c>
      <c r="D1101" s="4">
        <v>13670</v>
      </c>
      <c r="E1101" s="37">
        <v>42832</v>
      </c>
      <c r="F1101" s="53" t="s">
        <v>253</v>
      </c>
    </row>
    <row r="1102" spans="1:6" ht="24.95" customHeight="1" x14ac:dyDescent="0.2">
      <c r="A1102" s="35">
        <v>1100</v>
      </c>
      <c r="B1102" s="36" t="s">
        <v>948</v>
      </c>
      <c r="C1102" s="3">
        <v>70653.790000000008</v>
      </c>
      <c r="D1102" s="4">
        <v>12485</v>
      </c>
      <c r="E1102" s="37">
        <v>43280</v>
      </c>
      <c r="F1102" s="53" t="s">
        <v>25</v>
      </c>
    </row>
    <row r="1103" spans="1:6" ht="24.95" customHeight="1" x14ac:dyDescent="0.2">
      <c r="A1103" s="35">
        <v>1101</v>
      </c>
      <c r="B1103" s="36" t="s">
        <v>7192</v>
      </c>
      <c r="C1103" s="3">
        <f>'2024'!E64</f>
        <v>70573.710000000006</v>
      </c>
      <c r="D1103" s="4">
        <f>'2024'!F64</f>
        <v>10351</v>
      </c>
      <c r="E1103" s="37">
        <v>45373</v>
      </c>
      <c r="F1103" s="53" t="s">
        <v>426</v>
      </c>
    </row>
    <row r="1104" spans="1:6" ht="24.95" customHeight="1" x14ac:dyDescent="0.2">
      <c r="A1104" s="35">
        <v>1102</v>
      </c>
      <c r="B1104" s="36" t="s">
        <v>4520</v>
      </c>
      <c r="C1104" s="3">
        <v>70552.30537534754</v>
      </c>
      <c r="D1104" s="4">
        <v>18445</v>
      </c>
      <c r="E1104" s="37">
        <v>41432</v>
      </c>
      <c r="F1104" s="53" t="s">
        <v>45</v>
      </c>
    </row>
    <row r="1105" spans="1:6" ht="24.95" customHeight="1" x14ac:dyDescent="0.2">
      <c r="A1105" s="35">
        <v>1103</v>
      </c>
      <c r="B1105" s="36" t="s">
        <v>6301</v>
      </c>
      <c r="C1105" s="3">
        <f>'2023'!E71</f>
        <v>70291.849999999991</v>
      </c>
      <c r="D1105" s="4">
        <f>'2023'!F71</f>
        <v>11174</v>
      </c>
      <c r="E1105" s="37">
        <v>44939</v>
      </c>
      <c r="F1105" s="53" t="s">
        <v>10</v>
      </c>
    </row>
    <row r="1106" spans="1:6" ht="24.95" customHeight="1" x14ac:dyDescent="0.2">
      <c r="A1106" s="35">
        <v>1104</v>
      </c>
      <c r="B1106" s="36" t="s">
        <v>949</v>
      </c>
      <c r="C1106" s="3">
        <v>70231.399999999994</v>
      </c>
      <c r="D1106" s="4">
        <v>12225</v>
      </c>
      <c r="E1106" s="37">
        <v>43203</v>
      </c>
      <c r="F1106" s="53" t="s">
        <v>25</v>
      </c>
    </row>
    <row r="1107" spans="1:6" ht="24.95" customHeight="1" x14ac:dyDescent="0.2">
      <c r="A1107" s="35">
        <v>1105</v>
      </c>
      <c r="B1107" s="36" t="s">
        <v>950</v>
      </c>
      <c r="C1107" s="3">
        <v>70126.070000000007</v>
      </c>
      <c r="D1107" s="4">
        <v>15585</v>
      </c>
      <c r="E1107" s="37">
        <v>42125</v>
      </c>
      <c r="F1107" s="53" t="s">
        <v>4</v>
      </c>
    </row>
    <row r="1108" spans="1:6" ht="24.95" customHeight="1" x14ac:dyDescent="0.2">
      <c r="A1108" s="35">
        <v>1106</v>
      </c>
      <c r="B1108" s="36" t="s">
        <v>951</v>
      </c>
      <c r="C1108" s="3">
        <v>70071.97</v>
      </c>
      <c r="D1108" s="4">
        <v>12860</v>
      </c>
      <c r="E1108" s="37">
        <v>42965</v>
      </c>
      <c r="F1108" s="53" t="s">
        <v>4</v>
      </c>
    </row>
    <row r="1109" spans="1:6" ht="24.95" customHeight="1" x14ac:dyDescent="0.2">
      <c r="A1109" s="35">
        <v>1107</v>
      </c>
      <c r="B1109" s="36" t="s">
        <v>952</v>
      </c>
      <c r="C1109" s="3">
        <v>69990.436746987951</v>
      </c>
      <c r="D1109" s="4">
        <v>19187</v>
      </c>
      <c r="E1109" s="37">
        <v>40550</v>
      </c>
      <c r="F1109" s="53" t="s">
        <v>6531</v>
      </c>
    </row>
    <row r="1110" spans="1:6" ht="24.95" customHeight="1" x14ac:dyDescent="0.2">
      <c r="A1110" s="35">
        <v>1108</v>
      </c>
      <c r="B1110" s="36" t="s">
        <v>4521</v>
      </c>
      <c r="C1110" s="3">
        <v>69989.950185356807</v>
      </c>
      <c r="D1110" s="4">
        <v>17059</v>
      </c>
      <c r="E1110" s="37">
        <v>41271</v>
      </c>
      <c r="F1110" s="53" t="s">
        <v>6526</v>
      </c>
    </row>
    <row r="1111" spans="1:6" ht="24.95" customHeight="1" x14ac:dyDescent="0.2">
      <c r="A1111" s="35">
        <v>1109</v>
      </c>
      <c r="B1111" s="36" t="s">
        <v>953</v>
      </c>
      <c r="C1111" s="3">
        <v>69985.316265060246</v>
      </c>
      <c r="D1111" s="4">
        <v>20279</v>
      </c>
      <c r="E1111" s="37">
        <v>39745</v>
      </c>
      <c r="F1111" s="53" t="s">
        <v>6529</v>
      </c>
    </row>
    <row r="1112" spans="1:6" ht="24.95" customHeight="1" x14ac:dyDescent="0.2">
      <c r="A1112" s="35">
        <v>1110</v>
      </c>
      <c r="B1112" s="36" t="s">
        <v>7193</v>
      </c>
      <c r="C1112" s="3">
        <f>'2024'!E65</f>
        <v>69789.33</v>
      </c>
      <c r="D1112" s="4">
        <f>'2024'!F65</f>
        <v>13713</v>
      </c>
      <c r="E1112" s="37">
        <v>45338</v>
      </c>
      <c r="F1112" s="53" t="s">
        <v>5091</v>
      </c>
    </row>
    <row r="1113" spans="1:6" ht="24.95" customHeight="1" x14ac:dyDescent="0.2">
      <c r="A1113" s="35">
        <v>1111</v>
      </c>
      <c r="B1113" s="36" t="s">
        <v>954</v>
      </c>
      <c r="C1113" s="3">
        <v>69776.123725671918</v>
      </c>
      <c r="D1113" s="4">
        <v>18118</v>
      </c>
      <c r="E1113" s="37">
        <v>40095</v>
      </c>
      <c r="F1113" s="53" t="s">
        <v>6529</v>
      </c>
    </row>
    <row r="1114" spans="1:6" ht="24.95" customHeight="1" x14ac:dyDescent="0.2">
      <c r="A1114" s="35">
        <v>1112</v>
      </c>
      <c r="B1114" s="36" t="s">
        <v>955</v>
      </c>
      <c r="C1114" s="3">
        <v>69623.146431881367</v>
      </c>
      <c r="D1114" s="4">
        <v>18373</v>
      </c>
      <c r="E1114" s="37">
        <v>39920</v>
      </c>
      <c r="F1114" s="53" t="s">
        <v>444</v>
      </c>
    </row>
    <row r="1115" spans="1:6" ht="24.95" customHeight="1" x14ac:dyDescent="0.2">
      <c r="A1115" s="35">
        <v>1113</v>
      </c>
      <c r="B1115" s="36" t="s">
        <v>4522</v>
      </c>
      <c r="C1115" s="3">
        <v>69600.185356811868</v>
      </c>
      <c r="D1115" s="4">
        <v>19620</v>
      </c>
      <c r="E1115" s="37">
        <v>41019</v>
      </c>
      <c r="F1115" s="53" t="s">
        <v>6525</v>
      </c>
    </row>
    <row r="1116" spans="1:6" ht="24.95" customHeight="1" x14ac:dyDescent="0.2">
      <c r="A1116" s="35">
        <v>1114</v>
      </c>
      <c r="B1116" s="36" t="s">
        <v>956</v>
      </c>
      <c r="C1116" s="3">
        <v>69600.17</v>
      </c>
      <c r="D1116" s="4">
        <v>10706</v>
      </c>
      <c r="E1116" s="37">
        <v>44666</v>
      </c>
      <c r="F1116" s="53" t="s">
        <v>10</v>
      </c>
    </row>
    <row r="1117" spans="1:6" ht="24.95" customHeight="1" x14ac:dyDescent="0.2">
      <c r="A1117" s="35">
        <v>1115</v>
      </c>
      <c r="B1117" s="36" t="s">
        <v>4523</v>
      </c>
      <c r="C1117" s="3">
        <v>69579.037303058387</v>
      </c>
      <c r="D1117" s="4">
        <v>18352</v>
      </c>
      <c r="E1117" s="37">
        <v>41208</v>
      </c>
      <c r="F1117" s="53" t="s">
        <v>817</v>
      </c>
    </row>
    <row r="1118" spans="1:6" ht="24.95" customHeight="1" x14ac:dyDescent="0.2">
      <c r="A1118" s="35">
        <v>1116</v>
      </c>
      <c r="B1118" s="36" t="s">
        <v>957</v>
      </c>
      <c r="C1118" s="3">
        <v>69572.578776645052</v>
      </c>
      <c r="D1118" s="4">
        <v>19748</v>
      </c>
      <c r="E1118" s="37">
        <v>39381</v>
      </c>
      <c r="F1118" s="53" t="s">
        <v>444</v>
      </c>
    </row>
    <row r="1119" spans="1:6" ht="24.95" customHeight="1" x14ac:dyDescent="0.2">
      <c r="A1119" s="35">
        <v>1117</v>
      </c>
      <c r="B1119" s="36" t="s">
        <v>7194</v>
      </c>
      <c r="C1119" s="3">
        <f>'2024'!E66</f>
        <v>69519.699999999983</v>
      </c>
      <c r="D1119" s="4">
        <f>'2024'!F66</f>
        <v>10756</v>
      </c>
      <c r="E1119" s="37">
        <v>45379</v>
      </c>
      <c r="F1119" s="53" t="s">
        <v>220</v>
      </c>
    </row>
    <row r="1120" spans="1:6" ht="24.95" customHeight="1" x14ac:dyDescent="0.2">
      <c r="A1120" s="35">
        <v>1118</v>
      </c>
      <c r="B1120" s="36" t="s">
        <v>958</v>
      </c>
      <c r="C1120" s="3">
        <v>69369.786839666354</v>
      </c>
      <c r="D1120" s="4">
        <v>19567</v>
      </c>
      <c r="E1120" s="37">
        <v>38646</v>
      </c>
      <c r="F1120" s="53" t="s">
        <v>959</v>
      </c>
    </row>
    <row r="1121" spans="1:6" ht="24.95" customHeight="1" x14ac:dyDescent="0.2">
      <c r="A1121" s="35">
        <v>1119</v>
      </c>
      <c r="B1121" s="36" t="s">
        <v>960</v>
      </c>
      <c r="C1121" s="3">
        <v>69301.668211306765</v>
      </c>
      <c r="D1121" s="4">
        <v>23750</v>
      </c>
      <c r="E1121" s="37">
        <v>38874</v>
      </c>
      <c r="F1121" s="53" t="s">
        <v>6531</v>
      </c>
    </row>
    <row r="1122" spans="1:6" ht="24.95" customHeight="1" x14ac:dyDescent="0.2">
      <c r="A1122" s="35">
        <v>1120</v>
      </c>
      <c r="B1122" s="36" t="s">
        <v>4524</v>
      </c>
      <c r="C1122" s="3">
        <v>68994.731811862846</v>
      </c>
      <c r="D1122" s="4">
        <v>16440</v>
      </c>
      <c r="E1122" s="37">
        <v>41579</v>
      </c>
      <c r="F1122" s="53" t="s">
        <v>4</v>
      </c>
    </row>
    <row r="1123" spans="1:6" ht="24.95" customHeight="1" x14ac:dyDescent="0.2">
      <c r="A1123" s="35">
        <v>1121</v>
      </c>
      <c r="B1123" s="36" t="s">
        <v>961</v>
      </c>
      <c r="C1123" s="3">
        <v>68971.501390176083</v>
      </c>
      <c r="D1123" s="4">
        <v>21382</v>
      </c>
      <c r="E1123" s="37">
        <v>39248</v>
      </c>
      <c r="F1123" s="53" t="s">
        <v>6531</v>
      </c>
    </row>
    <row r="1124" spans="1:6" ht="24.95" customHeight="1" x14ac:dyDescent="0.2">
      <c r="A1124" s="35">
        <v>1122</v>
      </c>
      <c r="B1124" s="36" t="s">
        <v>962</v>
      </c>
      <c r="C1124" s="3">
        <v>68868.454587581102</v>
      </c>
      <c r="D1124" s="4">
        <v>23352</v>
      </c>
      <c r="E1124" s="37">
        <v>37190</v>
      </c>
      <c r="F1124" s="53" t="s">
        <v>125</v>
      </c>
    </row>
    <row r="1125" spans="1:6" ht="24.95" customHeight="1" x14ac:dyDescent="0.2">
      <c r="A1125" s="35">
        <v>1123</v>
      </c>
      <c r="B1125" s="36" t="s">
        <v>4525</v>
      </c>
      <c r="C1125" s="3">
        <v>68781.108086190914</v>
      </c>
      <c r="D1125" s="4">
        <v>16696</v>
      </c>
      <c r="E1125" s="37">
        <v>41586</v>
      </c>
      <c r="F1125" s="53" t="s">
        <v>4</v>
      </c>
    </row>
    <row r="1126" spans="1:6" ht="24.95" customHeight="1" x14ac:dyDescent="0.2">
      <c r="A1126" s="35">
        <v>1124</v>
      </c>
      <c r="B1126" s="36" t="s">
        <v>963</v>
      </c>
      <c r="C1126" s="3">
        <v>68749.62</v>
      </c>
      <c r="D1126" s="4">
        <v>15152</v>
      </c>
      <c r="E1126" s="37">
        <v>44358</v>
      </c>
      <c r="F1126" s="53" t="s">
        <v>45</v>
      </c>
    </row>
    <row r="1127" spans="1:6" ht="24.95" customHeight="1" x14ac:dyDescent="0.2">
      <c r="A1127" s="35">
        <v>1125</v>
      </c>
      <c r="B1127" s="36" t="s">
        <v>6302</v>
      </c>
      <c r="C1127" s="3">
        <f>'2023'!E72</f>
        <v>68748.63</v>
      </c>
      <c r="D1127" s="4">
        <f>'2023'!F72</f>
        <v>12949</v>
      </c>
      <c r="E1127" s="37">
        <v>45198</v>
      </c>
      <c r="F1127" s="53" t="s">
        <v>4</v>
      </c>
    </row>
    <row r="1128" spans="1:6" ht="24.95" customHeight="1" x14ac:dyDescent="0.2">
      <c r="A1128" s="35">
        <v>1126</v>
      </c>
      <c r="B1128" s="36" t="s">
        <v>964</v>
      </c>
      <c r="C1128" s="3">
        <v>68628</v>
      </c>
      <c r="D1128" s="4">
        <v>15105</v>
      </c>
      <c r="E1128" s="37">
        <v>42160</v>
      </c>
      <c r="F1128" s="53" t="s">
        <v>41</v>
      </c>
    </row>
    <row r="1129" spans="1:6" ht="24.95" customHeight="1" x14ac:dyDescent="0.2">
      <c r="A1129" s="35">
        <v>1127</v>
      </c>
      <c r="B1129" s="36" t="s">
        <v>965</v>
      </c>
      <c r="C1129" s="3">
        <v>68544.065685820213</v>
      </c>
      <c r="D1129" s="4">
        <v>16966</v>
      </c>
      <c r="E1129" s="37">
        <v>39878</v>
      </c>
      <c r="F1129" s="53" t="s">
        <v>6525</v>
      </c>
    </row>
    <row r="1130" spans="1:6" ht="24.95" customHeight="1" x14ac:dyDescent="0.2">
      <c r="A1130" s="35">
        <v>1128</v>
      </c>
      <c r="B1130" s="36" t="s">
        <v>7195</v>
      </c>
      <c r="C1130" s="3">
        <f>'2024'!E67</f>
        <v>68529.67</v>
      </c>
      <c r="D1130" s="4">
        <f>'2024'!F67</f>
        <v>10734</v>
      </c>
      <c r="E1130" s="37">
        <v>45506</v>
      </c>
      <c r="F1130" s="53" t="s">
        <v>1200</v>
      </c>
    </row>
    <row r="1131" spans="1:6" ht="24.95" customHeight="1" x14ac:dyDescent="0.2">
      <c r="A1131" s="35">
        <v>1129</v>
      </c>
      <c r="B1131" s="36" t="s">
        <v>966</v>
      </c>
      <c r="C1131" s="3">
        <v>68522.319999999992</v>
      </c>
      <c r="D1131" s="4">
        <v>15163</v>
      </c>
      <c r="E1131" s="37">
        <v>44113</v>
      </c>
      <c r="F1131" s="53" t="s">
        <v>4</v>
      </c>
    </row>
    <row r="1132" spans="1:6" ht="24.95" customHeight="1" x14ac:dyDescent="0.2">
      <c r="A1132" s="35">
        <v>1130</v>
      </c>
      <c r="B1132" s="36" t="s">
        <v>967</v>
      </c>
      <c r="C1132" s="3">
        <v>68492.34</v>
      </c>
      <c r="D1132" s="4">
        <v>12915</v>
      </c>
      <c r="E1132" s="37">
        <v>43042</v>
      </c>
      <c r="F1132" s="53" t="s">
        <v>4</v>
      </c>
    </row>
    <row r="1133" spans="1:6" ht="24.95" customHeight="1" x14ac:dyDescent="0.2">
      <c r="A1133" s="35">
        <v>1131</v>
      </c>
      <c r="B1133" s="36" t="s">
        <v>968</v>
      </c>
      <c r="C1133" s="3">
        <v>68461</v>
      </c>
      <c r="D1133" s="4">
        <v>16312</v>
      </c>
      <c r="E1133" s="37">
        <v>43518</v>
      </c>
      <c r="F1133" s="53" t="s">
        <v>129</v>
      </c>
    </row>
    <row r="1134" spans="1:6" ht="24.95" customHeight="1" x14ac:dyDescent="0.2">
      <c r="A1134" s="35">
        <v>1132</v>
      </c>
      <c r="B1134" s="36" t="s">
        <v>969</v>
      </c>
      <c r="C1134" s="3">
        <v>68446.188600556066</v>
      </c>
      <c r="D1134" s="4">
        <v>20849</v>
      </c>
      <c r="E1134" s="37">
        <v>38765</v>
      </c>
      <c r="F1134" s="53" t="s">
        <v>95</v>
      </c>
    </row>
    <row r="1135" spans="1:6" ht="24.95" customHeight="1" x14ac:dyDescent="0.2">
      <c r="A1135" s="35">
        <v>1133</v>
      </c>
      <c r="B1135" s="36" t="s">
        <v>970</v>
      </c>
      <c r="C1135" s="3">
        <v>68341.056533827621</v>
      </c>
      <c r="D1135" s="4">
        <v>18047</v>
      </c>
      <c r="E1135" s="37">
        <v>39717</v>
      </c>
      <c r="F1135" s="53" t="s">
        <v>971</v>
      </c>
    </row>
    <row r="1136" spans="1:6" ht="24.95" customHeight="1" x14ac:dyDescent="0.2">
      <c r="A1136" s="35">
        <v>1134</v>
      </c>
      <c r="B1136" s="36" t="s">
        <v>6303</v>
      </c>
      <c r="C1136" s="3">
        <f>'2023'!E73</f>
        <v>68340</v>
      </c>
      <c r="D1136" s="4">
        <f>'2023'!F73</f>
        <v>14088</v>
      </c>
      <c r="E1136" s="37">
        <v>44939</v>
      </c>
      <c r="F1136" s="53" t="s">
        <v>129</v>
      </c>
    </row>
    <row r="1137" spans="1:6" ht="24.95" customHeight="1" x14ac:dyDescent="0.2">
      <c r="A1137" s="35">
        <v>1135</v>
      </c>
      <c r="B1137" s="36" t="s">
        <v>972</v>
      </c>
      <c r="C1137" s="3">
        <v>68321.582483781283</v>
      </c>
      <c r="D1137" s="4">
        <v>13067</v>
      </c>
      <c r="E1137" s="37">
        <v>41859</v>
      </c>
      <c r="F1137" s="53" t="s">
        <v>6528</v>
      </c>
    </row>
    <row r="1138" spans="1:6" ht="24.95" customHeight="1" x14ac:dyDescent="0.2">
      <c r="A1138" s="35">
        <v>1136</v>
      </c>
      <c r="B1138" s="36" t="s">
        <v>973</v>
      </c>
      <c r="C1138" s="3">
        <v>68268.941149212231</v>
      </c>
      <c r="D1138" s="4">
        <v>31932</v>
      </c>
      <c r="E1138" s="37">
        <v>36385</v>
      </c>
      <c r="F1138" s="53" t="s">
        <v>6530</v>
      </c>
    </row>
    <row r="1139" spans="1:6" ht="24.95" customHeight="1" x14ac:dyDescent="0.2">
      <c r="A1139" s="35">
        <v>1137</v>
      </c>
      <c r="B1139" s="36" t="s">
        <v>6304</v>
      </c>
      <c r="C1139" s="3">
        <f>'2023'!E74</f>
        <v>68203.48000000001</v>
      </c>
      <c r="D1139" s="4">
        <f>'2023'!F74</f>
        <v>10276</v>
      </c>
      <c r="E1139" s="37">
        <v>45016</v>
      </c>
      <c r="F1139" s="53" t="s">
        <v>5127</v>
      </c>
    </row>
    <row r="1140" spans="1:6" ht="24.95" customHeight="1" x14ac:dyDescent="0.2">
      <c r="A1140" s="35">
        <v>1138</v>
      </c>
      <c r="B1140" s="36" t="s">
        <v>6305</v>
      </c>
      <c r="C1140" s="3">
        <f>'2023'!E75</f>
        <v>68064</v>
      </c>
      <c r="D1140" s="4">
        <f>'2023'!F75</f>
        <v>10613</v>
      </c>
      <c r="E1140" s="37">
        <v>45163</v>
      </c>
      <c r="F1140" s="53" t="s">
        <v>129</v>
      </c>
    </row>
    <row r="1141" spans="1:6" ht="24.95" customHeight="1" x14ac:dyDescent="0.2">
      <c r="A1141" s="35">
        <v>1139</v>
      </c>
      <c r="B1141" s="36" t="s">
        <v>4526</v>
      </c>
      <c r="C1141" s="3">
        <v>68038.290662650601</v>
      </c>
      <c r="D1141" s="4">
        <v>20303</v>
      </c>
      <c r="E1141" s="37">
        <v>40774</v>
      </c>
      <c r="F1141" s="53" t="s">
        <v>180</v>
      </c>
    </row>
    <row r="1142" spans="1:6" ht="24.95" customHeight="1" x14ac:dyDescent="0.2">
      <c r="A1142" s="35">
        <v>1140</v>
      </c>
      <c r="B1142" s="36" t="s">
        <v>974</v>
      </c>
      <c r="C1142" s="3">
        <v>67969.474050046338</v>
      </c>
      <c r="D1142" s="4">
        <v>20807</v>
      </c>
      <c r="E1142" s="37">
        <v>38114</v>
      </c>
      <c r="F1142" s="53" t="s">
        <v>975</v>
      </c>
    </row>
    <row r="1143" spans="1:6" ht="24.95" customHeight="1" x14ac:dyDescent="0.2">
      <c r="A1143" s="35">
        <v>1141</v>
      </c>
      <c r="B1143" s="36" t="s">
        <v>976</v>
      </c>
      <c r="C1143" s="3">
        <v>67927.479147358667</v>
      </c>
      <c r="D1143" s="4">
        <v>20504</v>
      </c>
      <c r="E1143" s="37">
        <v>39416</v>
      </c>
      <c r="F1143" s="53" t="s">
        <v>6529</v>
      </c>
    </row>
    <row r="1144" spans="1:6" ht="24.95" customHeight="1" x14ac:dyDescent="0.2">
      <c r="A1144" s="35">
        <v>1142</v>
      </c>
      <c r="B1144" s="36" t="s">
        <v>977</v>
      </c>
      <c r="C1144" s="3">
        <v>67899.965245597778</v>
      </c>
      <c r="D1144" s="4">
        <v>19744</v>
      </c>
      <c r="E1144" s="37">
        <v>40403</v>
      </c>
      <c r="F1144" s="53" t="s">
        <v>6529</v>
      </c>
    </row>
    <row r="1145" spans="1:6" ht="24.95" customHeight="1" x14ac:dyDescent="0.2">
      <c r="A1145" s="35">
        <v>1143</v>
      </c>
      <c r="B1145" s="36" t="s">
        <v>978</v>
      </c>
      <c r="C1145" s="3">
        <v>67817.713160333646</v>
      </c>
      <c r="D1145" s="4">
        <v>14467</v>
      </c>
      <c r="E1145" s="37">
        <v>41768</v>
      </c>
      <c r="F1145" s="53" t="s">
        <v>129</v>
      </c>
    </row>
    <row r="1146" spans="1:6" ht="24.95" customHeight="1" x14ac:dyDescent="0.2">
      <c r="A1146" s="35">
        <v>1144</v>
      </c>
      <c r="B1146" s="36" t="s">
        <v>979</v>
      </c>
      <c r="C1146" s="3">
        <v>67598.14</v>
      </c>
      <c r="D1146" s="4">
        <v>13803</v>
      </c>
      <c r="E1146" s="37">
        <v>42356</v>
      </c>
      <c r="F1146" s="53" t="s">
        <v>4</v>
      </c>
    </row>
    <row r="1147" spans="1:6" ht="24.95" customHeight="1" x14ac:dyDescent="0.2">
      <c r="A1147" s="35">
        <v>1145</v>
      </c>
      <c r="B1147" s="36" t="s">
        <v>980</v>
      </c>
      <c r="C1147" s="3">
        <v>67534.696478220576</v>
      </c>
      <c r="D1147" s="4">
        <v>17453</v>
      </c>
      <c r="E1147" s="37">
        <v>40046</v>
      </c>
      <c r="F1147" s="53" t="s">
        <v>45</v>
      </c>
    </row>
    <row r="1148" spans="1:6" ht="24.95" customHeight="1" x14ac:dyDescent="0.2">
      <c r="A1148" s="35">
        <v>1146</v>
      </c>
      <c r="B1148" s="36" t="s">
        <v>981</v>
      </c>
      <c r="C1148" s="3">
        <v>67421.802594995374</v>
      </c>
      <c r="D1148" s="4">
        <v>31199</v>
      </c>
      <c r="E1148" s="37">
        <v>36616</v>
      </c>
      <c r="F1148" s="53" t="s">
        <v>6530</v>
      </c>
    </row>
    <row r="1149" spans="1:6" ht="24.95" customHeight="1" x14ac:dyDescent="0.2">
      <c r="A1149" s="35">
        <v>1147</v>
      </c>
      <c r="B1149" s="36" t="s">
        <v>982</v>
      </c>
      <c r="C1149" s="3">
        <v>67356.058850787769</v>
      </c>
      <c r="D1149" s="4">
        <v>23835</v>
      </c>
      <c r="E1149" s="37">
        <v>37379</v>
      </c>
      <c r="F1149" s="53" t="s">
        <v>673</v>
      </c>
    </row>
    <row r="1150" spans="1:6" ht="24.95" customHeight="1" x14ac:dyDescent="0.2">
      <c r="A1150" s="35">
        <v>1148</v>
      </c>
      <c r="B1150" s="36" t="s">
        <v>983</v>
      </c>
      <c r="C1150" s="3">
        <v>67255.85032437442</v>
      </c>
      <c r="D1150" s="4">
        <v>30373</v>
      </c>
      <c r="E1150" s="37">
        <v>36000</v>
      </c>
      <c r="F1150" s="53" t="s">
        <v>184</v>
      </c>
    </row>
    <row r="1151" spans="1:6" ht="24.95" customHeight="1" x14ac:dyDescent="0.2">
      <c r="A1151" s="35">
        <v>1149</v>
      </c>
      <c r="B1151" s="36" t="s">
        <v>984</v>
      </c>
      <c r="C1151" s="3">
        <v>67235.609999999986</v>
      </c>
      <c r="D1151" s="4">
        <v>10331</v>
      </c>
      <c r="E1151" s="37">
        <v>44582</v>
      </c>
      <c r="F1151" s="53" t="s">
        <v>16</v>
      </c>
    </row>
    <row r="1152" spans="1:6" ht="24.95" customHeight="1" x14ac:dyDescent="0.2">
      <c r="A1152" s="35">
        <v>1150</v>
      </c>
      <c r="B1152" s="36" t="s">
        <v>985</v>
      </c>
      <c r="C1152" s="3">
        <v>67148.97</v>
      </c>
      <c r="D1152" s="4">
        <v>14112</v>
      </c>
      <c r="E1152" s="37">
        <v>42048</v>
      </c>
      <c r="F1152" s="53" t="s">
        <v>41</v>
      </c>
    </row>
    <row r="1153" spans="1:6" ht="24.95" customHeight="1" x14ac:dyDescent="0.2">
      <c r="A1153" s="35">
        <v>1151</v>
      </c>
      <c r="B1153" s="36" t="s">
        <v>986</v>
      </c>
      <c r="C1153" s="3">
        <v>67055.085727525482</v>
      </c>
      <c r="D1153" s="4">
        <v>19386</v>
      </c>
      <c r="E1153" s="37">
        <v>39696</v>
      </c>
      <c r="F1153" s="53" t="s">
        <v>6526</v>
      </c>
    </row>
    <row r="1154" spans="1:6" ht="24.95" customHeight="1" x14ac:dyDescent="0.2">
      <c r="A1154" s="35">
        <v>1152</v>
      </c>
      <c r="B1154" s="36" t="s">
        <v>987</v>
      </c>
      <c r="C1154" s="3">
        <v>67021</v>
      </c>
      <c r="D1154" s="4">
        <v>10951</v>
      </c>
      <c r="E1154" s="37">
        <v>43875</v>
      </c>
      <c r="F1154" s="53" t="s">
        <v>129</v>
      </c>
    </row>
    <row r="1155" spans="1:6" ht="24.95" customHeight="1" x14ac:dyDescent="0.2">
      <c r="A1155" s="35">
        <v>1153</v>
      </c>
      <c r="B1155" s="36" t="s">
        <v>988</v>
      </c>
      <c r="C1155" s="3">
        <v>67003.591288229843</v>
      </c>
      <c r="D1155" s="4">
        <v>30461</v>
      </c>
      <c r="E1155" s="37">
        <v>36595</v>
      </c>
      <c r="F1155" s="53" t="s">
        <v>342</v>
      </c>
    </row>
    <row r="1156" spans="1:6" ht="24.95" customHeight="1" x14ac:dyDescent="0.2">
      <c r="A1156" s="35">
        <v>1154</v>
      </c>
      <c r="B1156" s="36" t="s">
        <v>989</v>
      </c>
      <c r="C1156" s="3">
        <v>66959</v>
      </c>
      <c r="D1156" s="4">
        <v>10484</v>
      </c>
      <c r="E1156" s="37">
        <v>44547</v>
      </c>
      <c r="F1156" s="53" t="s">
        <v>129</v>
      </c>
    </row>
    <row r="1157" spans="1:6" ht="24.95" customHeight="1" x14ac:dyDescent="0.2">
      <c r="A1157" s="35">
        <v>1155</v>
      </c>
      <c r="B1157" s="36" t="s">
        <v>990</v>
      </c>
      <c r="C1157" s="3">
        <v>66813.021316033366</v>
      </c>
      <c r="D1157" s="4">
        <v>30187</v>
      </c>
      <c r="E1157" s="37">
        <v>36581</v>
      </c>
      <c r="F1157" s="53" t="s">
        <v>6530</v>
      </c>
    </row>
    <row r="1158" spans="1:6" ht="24.95" customHeight="1" x14ac:dyDescent="0.2">
      <c r="A1158" s="35">
        <v>1156</v>
      </c>
      <c r="B1158" s="36" t="s">
        <v>991</v>
      </c>
      <c r="C1158" s="3">
        <v>66707.53</v>
      </c>
      <c r="D1158" s="4">
        <v>15399</v>
      </c>
      <c r="E1158" s="37">
        <v>43588</v>
      </c>
      <c r="F1158" s="53" t="s">
        <v>4</v>
      </c>
    </row>
    <row r="1159" spans="1:6" ht="24.95" customHeight="1" x14ac:dyDescent="0.2">
      <c r="A1159" s="35">
        <v>1157</v>
      </c>
      <c r="B1159" s="36" t="s">
        <v>992</v>
      </c>
      <c r="C1159" s="3">
        <v>66654.649999999994</v>
      </c>
      <c r="D1159" s="4">
        <v>13422</v>
      </c>
      <c r="E1159" s="37">
        <v>42629</v>
      </c>
      <c r="F1159" s="53" t="s">
        <v>45</v>
      </c>
    </row>
    <row r="1160" spans="1:6" ht="24.95" customHeight="1" x14ac:dyDescent="0.2">
      <c r="A1160" s="35">
        <v>1158</v>
      </c>
      <c r="B1160" s="36" t="s">
        <v>860</v>
      </c>
      <c r="C1160" s="3">
        <v>66640.987025023176</v>
      </c>
      <c r="D1160" s="4">
        <v>33551</v>
      </c>
      <c r="E1160" s="37">
        <v>36504</v>
      </c>
      <c r="F1160" s="53" t="s">
        <v>374</v>
      </c>
    </row>
    <row r="1161" spans="1:6" ht="24.95" customHeight="1" x14ac:dyDescent="0.2">
      <c r="A1161" s="35">
        <v>1159</v>
      </c>
      <c r="B1161" s="36" t="s">
        <v>993</v>
      </c>
      <c r="C1161" s="3">
        <v>66618.570000000007</v>
      </c>
      <c r="D1161" s="4">
        <v>11862</v>
      </c>
      <c r="E1161" s="37">
        <v>43182</v>
      </c>
      <c r="F1161" s="53" t="s">
        <v>505</v>
      </c>
    </row>
    <row r="1162" spans="1:6" ht="24.95" customHeight="1" x14ac:dyDescent="0.2">
      <c r="A1162" s="35">
        <v>1160</v>
      </c>
      <c r="B1162" s="36" t="s">
        <v>994</v>
      </c>
      <c r="C1162" s="3">
        <v>66527.48</v>
      </c>
      <c r="D1162" s="4">
        <v>11543</v>
      </c>
      <c r="E1162" s="37">
        <v>43686</v>
      </c>
      <c r="F1162" s="53" t="s">
        <v>4</v>
      </c>
    </row>
    <row r="1163" spans="1:6" ht="24.95" customHeight="1" x14ac:dyDescent="0.2">
      <c r="A1163" s="35">
        <v>1161</v>
      </c>
      <c r="B1163" s="36" t="s">
        <v>995</v>
      </c>
      <c r="C1163" s="3">
        <v>66355.595458758107</v>
      </c>
      <c r="D1163" s="4">
        <v>17204</v>
      </c>
      <c r="E1163" s="37">
        <v>39773</v>
      </c>
      <c r="F1163" s="53" t="s">
        <v>125</v>
      </c>
    </row>
    <row r="1164" spans="1:6" ht="24.95" customHeight="1" x14ac:dyDescent="0.2">
      <c r="A1164" s="35">
        <v>1162</v>
      </c>
      <c r="B1164" s="36" t="s">
        <v>996</v>
      </c>
      <c r="C1164" s="3">
        <v>66342.272937905465</v>
      </c>
      <c r="D1164" s="4">
        <v>13147</v>
      </c>
      <c r="E1164" s="37">
        <v>41754</v>
      </c>
      <c r="F1164" s="53" t="s">
        <v>45</v>
      </c>
    </row>
    <row r="1165" spans="1:6" ht="24.95" customHeight="1" x14ac:dyDescent="0.2">
      <c r="A1165" s="35">
        <v>1163</v>
      </c>
      <c r="B1165" s="36" t="s">
        <v>997</v>
      </c>
      <c r="C1165" s="3">
        <v>66305.896663577383</v>
      </c>
      <c r="D1165" s="4">
        <v>19581</v>
      </c>
      <c r="E1165" s="37">
        <v>40578</v>
      </c>
      <c r="F1165" s="53" t="s">
        <v>129</v>
      </c>
    </row>
    <row r="1166" spans="1:6" ht="24.95" customHeight="1" x14ac:dyDescent="0.2">
      <c r="A1166" s="35">
        <v>1164</v>
      </c>
      <c r="B1166" s="36" t="s">
        <v>998</v>
      </c>
      <c r="C1166" s="3">
        <v>66134.151992585728</v>
      </c>
      <c r="D1166" s="4">
        <v>27534</v>
      </c>
      <c r="E1166" s="37">
        <v>37883</v>
      </c>
      <c r="F1166" s="53" t="s">
        <v>184</v>
      </c>
    </row>
    <row r="1167" spans="1:6" ht="24.95" customHeight="1" x14ac:dyDescent="0.2">
      <c r="A1167" s="35">
        <v>1165</v>
      </c>
      <c r="B1167" s="36" t="s">
        <v>7196</v>
      </c>
      <c r="C1167" s="3">
        <f>'2024'!E68</f>
        <v>65981.22</v>
      </c>
      <c r="D1167" s="4">
        <f>'2024'!F68</f>
        <v>13024</v>
      </c>
      <c r="E1167" s="37">
        <v>45373</v>
      </c>
      <c r="F1167" s="53" t="s">
        <v>426</v>
      </c>
    </row>
    <row r="1168" spans="1:6" ht="24.95" customHeight="1" x14ac:dyDescent="0.2">
      <c r="A1168" s="35">
        <v>1166</v>
      </c>
      <c r="B1168" s="36" t="s">
        <v>999</v>
      </c>
      <c r="C1168" s="3">
        <v>65907.958758109366</v>
      </c>
      <c r="D1168" s="4">
        <v>22791</v>
      </c>
      <c r="E1168" s="37">
        <v>40451</v>
      </c>
      <c r="F1168" s="53" t="s">
        <v>23</v>
      </c>
    </row>
    <row r="1169" spans="1:6" ht="24.95" customHeight="1" x14ac:dyDescent="0.2">
      <c r="A1169" s="35">
        <v>1167</v>
      </c>
      <c r="B1169" s="36" t="s">
        <v>1000</v>
      </c>
      <c r="C1169" s="3">
        <v>65891.009999999995</v>
      </c>
      <c r="D1169" s="4">
        <v>11570</v>
      </c>
      <c r="E1169" s="37">
        <v>43357</v>
      </c>
      <c r="F1169" s="53" t="s">
        <v>41</v>
      </c>
    </row>
    <row r="1170" spans="1:6" ht="24.95" customHeight="1" x14ac:dyDescent="0.2">
      <c r="A1170" s="35">
        <v>1168</v>
      </c>
      <c r="B1170" s="36" t="s">
        <v>1001</v>
      </c>
      <c r="C1170" s="3">
        <v>65841.34</v>
      </c>
      <c r="D1170" s="4">
        <v>12949</v>
      </c>
      <c r="E1170" s="37">
        <v>42671</v>
      </c>
      <c r="F1170" s="53" t="s">
        <v>25</v>
      </c>
    </row>
    <row r="1171" spans="1:6" ht="24.95" customHeight="1" x14ac:dyDescent="0.2">
      <c r="A1171" s="35">
        <v>1169</v>
      </c>
      <c r="B1171" s="36" t="s">
        <v>1002</v>
      </c>
      <c r="C1171" s="3">
        <v>65667.37140871177</v>
      </c>
      <c r="D1171" s="4">
        <v>15878</v>
      </c>
      <c r="E1171" s="37">
        <v>41656</v>
      </c>
      <c r="F1171" s="53" t="s">
        <v>45</v>
      </c>
    </row>
    <row r="1172" spans="1:6" ht="24.95" customHeight="1" x14ac:dyDescent="0.2">
      <c r="A1172" s="35">
        <v>1170</v>
      </c>
      <c r="B1172" s="36" t="s">
        <v>1003</v>
      </c>
      <c r="C1172" s="3">
        <v>65660.099658248379</v>
      </c>
      <c r="D1172" s="4">
        <v>18756</v>
      </c>
      <c r="E1172" s="37">
        <v>40620</v>
      </c>
      <c r="F1172" s="53" t="s">
        <v>180</v>
      </c>
    </row>
    <row r="1173" spans="1:6" ht="24.95" customHeight="1" x14ac:dyDescent="0.2">
      <c r="A1173" s="35">
        <v>1171</v>
      </c>
      <c r="B1173" s="36" t="s">
        <v>4527</v>
      </c>
      <c r="C1173" s="3">
        <v>65620.073563484708</v>
      </c>
      <c r="D1173" s="4">
        <v>19098</v>
      </c>
      <c r="E1173" s="37">
        <v>40823</v>
      </c>
      <c r="F1173" s="53" t="s">
        <v>45</v>
      </c>
    </row>
    <row r="1174" spans="1:6" ht="24.95" customHeight="1" x14ac:dyDescent="0.2">
      <c r="A1174" s="35">
        <v>1172</v>
      </c>
      <c r="B1174" s="36" t="s">
        <v>1004</v>
      </c>
      <c r="C1174" s="3">
        <v>65592.562557924</v>
      </c>
      <c r="D1174" s="4">
        <v>21398</v>
      </c>
      <c r="E1174" s="37">
        <v>37323</v>
      </c>
      <c r="F1174" s="53" t="s">
        <v>673</v>
      </c>
    </row>
    <row r="1175" spans="1:6" ht="24.95" customHeight="1" x14ac:dyDescent="0.2">
      <c r="A1175" s="35">
        <v>1173</v>
      </c>
      <c r="B1175" s="36" t="s">
        <v>1005</v>
      </c>
      <c r="C1175" s="3">
        <v>65464.260889712699</v>
      </c>
      <c r="D1175" s="4">
        <v>23406</v>
      </c>
      <c r="E1175" s="37">
        <v>37414</v>
      </c>
      <c r="F1175" s="53" t="s">
        <v>125</v>
      </c>
    </row>
    <row r="1176" spans="1:6" ht="24.95" customHeight="1" x14ac:dyDescent="0.2">
      <c r="A1176" s="35">
        <v>1174</v>
      </c>
      <c r="B1176" s="36" t="s">
        <v>1006</v>
      </c>
      <c r="C1176" s="3">
        <v>65381.05</v>
      </c>
      <c r="D1176" s="4">
        <v>10828</v>
      </c>
      <c r="E1176" s="37">
        <v>43490</v>
      </c>
      <c r="F1176" s="53" t="s">
        <v>4</v>
      </c>
    </row>
    <row r="1177" spans="1:6" ht="24.95" customHeight="1" x14ac:dyDescent="0.2">
      <c r="A1177" s="35">
        <v>1175</v>
      </c>
      <c r="B1177" s="36" t="s">
        <v>1007</v>
      </c>
      <c r="C1177" s="3">
        <v>65316</v>
      </c>
      <c r="D1177" s="4">
        <v>12416</v>
      </c>
      <c r="E1177" s="37">
        <v>43700</v>
      </c>
      <c r="F1177" s="53" t="s">
        <v>253</v>
      </c>
    </row>
    <row r="1178" spans="1:6" ht="24.95" customHeight="1" x14ac:dyDescent="0.2">
      <c r="A1178" s="35">
        <v>1176</v>
      </c>
      <c r="B1178" s="36" t="s">
        <v>1008</v>
      </c>
      <c r="C1178" s="3">
        <v>65231.724976830403</v>
      </c>
      <c r="D1178" s="4">
        <v>18974</v>
      </c>
      <c r="E1178" s="37">
        <v>39738</v>
      </c>
      <c r="F1178" s="53" t="s">
        <v>45</v>
      </c>
    </row>
    <row r="1179" spans="1:6" ht="24.95" customHeight="1" x14ac:dyDescent="0.2">
      <c r="A1179" s="35">
        <v>1177</v>
      </c>
      <c r="B1179" s="36" t="s">
        <v>1009</v>
      </c>
      <c r="C1179" s="3">
        <v>65086.306765523637</v>
      </c>
      <c r="D1179" s="4">
        <v>19073</v>
      </c>
      <c r="E1179" s="37">
        <v>38429</v>
      </c>
      <c r="F1179" s="53" t="s">
        <v>186</v>
      </c>
    </row>
    <row r="1180" spans="1:6" ht="24.95" customHeight="1" x14ac:dyDescent="0.2">
      <c r="A1180" s="35">
        <v>1178</v>
      </c>
      <c r="B1180" s="36" t="s">
        <v>1010</v>
      </c>
      <c r="C1180" s="3">
        <v>65037.963392029655</v>
      </c>
      <c r="D1180" s="4">
        <v>21847</v>
      </c>
      <c r="E1180" s="37">
        <v>40564</v>
      </c>
      <c r="F1180" s="53" t="s">
        <v>45</v>
      </c>
    </row>
    <row r="1181" spans="1:6" ht="24.95" customHeight="1" x14ac:dyDescent="0.2">
      <c r="A1181" s="35">
        <v>1179</v>
      </c>
      <c r="B1181" s="36" t="s">
        <v>1011</v>
      </c>
      <c r="C1181" s="3">
        <v>64999.890000000007</v>
      </c>
      <c r="D1181" s="4">
        <v>12719</v>
      </c>
      <c r="E1181" s="37">
        <v>42650</v>
      </c>
      <c r="F1181" s="53" t="s">
        <v>4</v>
      </c>
    </row>
    <row r="1182" spans="1:6" ht="24.95" customHeight="1" x14ac:dyDescent="0.2">
      <c r="A1182" s="35">
        <v>1180</v>
      </c>
      <c r="B1182" s="36" t="s">
        <v>1012</v>
      </c>
      <c r="C1182" s="3">
        <v>64876</v>
      </c>
      <c r="D1182" s="4">
        <v>12935</v>
      </c>
      <c r="E1182" s="37">
        <v>42447</v>
      </c>
      <c r="F1182" s="53" t="s">
        <v>129</v>
      </c>
    </row>
    <row r="1183" spans="1:6" ht="24.95" customHeight="1" x14ac:dyDescent="0.2">
      <c r="A1183" s="35">
        <v>1181</v>
      </c>
      <c r="B1183" s="36" t="s">
        <v>1013</v>
      </c>
      <c r="C1183" s="3">
        <v>64871</v>
      </c>
      <c r="D1183" s="4">
        <v>14678</v>
      </c>
      <c r="E1183" s="37">
        <v>43854</v>
      </c>
      <c r="F1183" s="53" t="s">
        <v>129</v>
      </c>
    </row>
    <row r="1184" spans="1:6" ht="24.95" customHeight="1" x14ac:dyDescent="0.2">
      <c r="A1184" s="35">
        <v>1182</v>
      </c>
      <c r="B1184" s="36" t="s">
        <v>1014</v>
      </c>
      <c r="C1184" s="3">
        <v>64846.22</v>
      </c>
      <c r="D1184" s="4">
        <v>12545</v>
      </c>
      <c r="E1184" s="37">
        <v>42769</v>
      </c>
      <c r="F1184" s="53" t="s">
        <v>4</v>
      </c>
    </row>
    <row r="1185" spans="1:6" ht="24.95" customHeight="1" x14ac:dyDescent="0.2">
      <c r="A1185" s="35">
        <v>1183</v>
      </c>
      <c r="B1185" s="36" t="s">
        <v>1015</v>
      </c>
      <c r="C1185" s="3">
        <v>64679.98</v>
      </c>
      <c r="D1185" s="4">
        <v>11709</v>
      </c>
      <c r="E1185" s="37">
        <v>43322</v>
      </c>
      <c r="F1185" s="53" t="s">
        <v>4</v>
      </c>
    </row>
    <row r="1186" spans="1:6" ht="24.95" customHeight="1" x14ac:dyDescent="0.2">
      <c r="A1186" s="35">
        <v>1184</v>
      </c>
      <c r="B1186" s="36" t="s">
        <v>6306</v>
      </c>
      <c r="C1186" s="3">
        <f>'2023'!E76</f>
        <v>64658.54</v>
      </c>
      <c r="D1186" s="4">
        <f>'2023'!F76</f>
        <v>11773</v>
      </c>
      <c r="E1186" s="37">
        <v>45002</v>
      </c>
      <c r="F1186" s="53" t="s">
        <v>4</v>
      </c>
    </row>
    <row r="1187" spans="1:6" ht="24.95" customHeight="1" x14ac:dyDescent="0.2">
      <c r="A1187" s="35">
        <v>1185</v>
      </c>
      <c r="B1187" s="36" t="s">
        <v>1016</v>
      </c>
      <c r="C1187" s="3">
        <v>64643.188137164041</v>
      </c>
      <c r="D1187" s="4">
        <v>27319</v>
      </c>
      <c r="E1187" s="37">
        <v>35797</v>
      </c>
      <c r="F1187" s="53" t="s">
        <v>374</v>
      </c>
    </row>
    <row r="1188" spans="1:6" ht="24.95" customHeight="1" x14ac:dyDescent="0.2">
      <c r="A1188" s="35">
        <v>1186</v>
      </c>
      <c r="B1188" s="36" t="s">
        <v>7197</v>
      </c>
      <c r="C1188" s="3">
        <f>'2024'!E69</f>
        <v>64625.56</v>
      </c>
      <c r="D1188" s="4">
        <f>'2024'!F69</f>
        <v>9568</v>
      </c>
      <c r="E1188" s="37">
        <v>45338</v>
      </c>
      <c r="F1188" s="53" t="s">
        <v>103</v>
      </c>
    </row>
    <row r="1189" spans="1:6" ht="24.95" customHeight="1" x14ac:dyDescent="0.2">
      <c r="A1189" s="35">
        <v>1187</v>
      </c>
      <c r="B1189" s="36" t="s">
        <v>1017</v>
      </c>
      <c r="C1189" s="3">
        <v>64568.75579240037</v>
      </c>
      <c r="D1189" s="4">
        <v>28652</v>
      </c>
      <c r="E1189" s="37">
        <v>36868</v>
      </c>
      <c r="F1189" s="53" t="s">
        <v>374</v>
      </c>
    </row>
    <row r="1190" spans="1:6" ht="24.95" customHeight="1" x14ac:dyDescent="0.2">
      <c r="A1190" s="35">
        <v>1188</v>
      </c>
      <c r="B1190" s="36" t="s">
        <v>7198</v>
      </c>
      <c r="C1190" s="3">
        <f>'2024'!E70</f>
        <v>64506.47</v>
      </c>
      <c r="D1190" s="4">
        <f>'2024'!F70</f>
        <v>8839</v>
      </c>
      <c r="E1190" s="37">
        <v>45548</v>
      </c>
      <c r="F1190" s="53" t="s">
        <v>10</v>
      </c>
    </row>
    <row r="1191" spans="1:6" ht="24.95" customHeight="1" x14ac:dyDescent="0.2">
      <c r="A1191" s="35">
        <v>1189</v>
      </c>
      <c r="B1191" s="36" t="s">
        <v>1018</v>
      </c>
      <c r="C1191" s="3">
        <v>64089.608433734946</v>
      </c>
      <c r="D1191" s="4">
        <v>18689</v>
      </c>
      <c r="E1191" s="37">
        <v>39010</v>
      </c>
      <c r="F1191" s="53" t="s">
        <v>1019</v>
      </c>
    </row>
    <row r="1192" spans="1:6" ht="24.95" customHeight="1" x14ac:dyDescent="0.2">
      <c r="A1192" s="35">
        <v>1190</v>
      </c>
      <c r="B1192" s="36" t="s">
        <v>4528</v>
      </c>
      <c r="C1192" s="3">
        <v>64049.525023169605</v>
      </c>
      <c r="D1192" s="4">
        <v>15613</v>
      </c>
      <c r="E1192" s="37">
        <v>41306</v>
      </c>
      <c r="F1192" s="53" t="s">
        <v>6526</v>
      </c>
    </row>
    <row r="1193" spans="1:6" ht="24.95" customHeight="1" x14ac:dyDescent="0.2">
      <c r="A1193" s="35">
        <v>1191</v>
      </c>
      <c r="B1193" s="36" t="s">
        <v>1020</v>
      </c>
      <c r="C1193" s="3">
        <v>64034.406858202041</v>
      </c>
      <c r="D1193" s="4">
        <v>21748</v>
      </c>
      <c r="E1193" s="37">
        <v>37197</v>
      </c>
      <c r="F1193" s="53" t="s">
        <v>1021</v>
      </c>
    </row>
    <row r="1194" spans="1:6" ht="24.95" customHeight="1" x14ac:dyDescent="0.2">
      <c r="A1194" s="35">
        <v>1192</v>
      </c>
      <c r="B1194" s="36" t="s">
        <v>1022</v>
      </c>
      <c r="C1194" s="3">
        <v>63939.121872103802</v>
      </c>
      <c r="D1194" s="4">
        <v>24561</v>
      </c>
      <c r="E1194" s="37">
        <v>37099</v>
      </c>
      <c r="F1194" s="53" t="s">
        <v>1023</v>
      </c>
    </row>
    <row r="1195" spans="1:6" ht="24.95" customHeight="1" x14ac:dyDescent="0.2">
      <c r="A1195" s="35">
        <v>1193</v>
      </c>
      <c r="B1195" s="36" t="s">
        <v>1024</v>
      </c>
      <c r="C1195" s="3">
        <v>63924</v>
      </c>
      <c r="D1195" s="4">
        <v>15660</v>
      </c>
      <c r="E1195" s="37">
        <v>43343</v>
      </c>
      <c r="F1195" s="53" t="s">
        <v>129</v>
      </c>
    </row>
    <row r="1196" spans="1:6" ht="24.95" customHeight="1" x14ac:dyDescent="0.2">
      <c r="A1196" s="35">
        <v>1194</v>
      </c>
      <c r="B1196" s="36" t="s">
        <v>1025</v>
      </c>
      <c r="C1196" s="3">
        <v>63884</v>
      </c>
      <c r="D1196" s="4">
        <v>11950</v>
      </c>
      <c r="E1196" s="37">
        <v>42706</v>
      </c>
      <c r="F1196" s="53" t="s">
        <v>439</v>
      </c>
    </row>
    <row r="1197" spans="1:6" ht="24.95" customHeight="1" x14ac:dyDescent="0.2">
      <c r="A1197" s="35">
        <v>1195</v>
      </c>
      <c r="B1197" s="36" t="s">
        <v>1026</v>
      </c>
      <c r="C1197" s="3">
        <v>63883.804448563489</v>
      </c>
      <c r="D1197" s="4">
        <v>18845</v>
      </c>
      <c r="E1197" s="37">
        <v>39122</v>
      </c>
      <c r="F1197" s="53" t="s">
        <v>1027</v>
      </c>
    </row>
    <row r="1198" spans="1:6" ht="24.95" customHeight="1" x14ac:dyDescent="0.2">
      <c r="A1198" s="35">
        <v>1196</v>
      </c>
      <c r="B1198" s="36" t="s">
        <v>4529</v>
      </c>
      <c r="C1198" s="3">
        <v>63867</v>
      </c>
      <c r="D1198" s="4">
        <v>15328</v>
      </c>
      <c r="E1198" s="37">
        <v>41551</v>
      </c>
      <c r="F1198" s="53" t="s">
        <v>272</v>
      </c>
    </row>
    <row r="1199" spans="1:6" ht="24.95" customHeight="1" x14ac:dyDescent="0.2">
      <c r="A1199" s="35">
        <v>1197</v>
      </c>
      <c r="B1199" s="36" t="s">
        <v>1028</v>
      </c>
      <c r="C1199" s="3">
        <v>63828.182924003711</v>
      </c>
      <c r="D1199" s="4">
        <v>16241</v>
      </c>
      <c r="E1199" s="37">
        <v>40004</v>
      </c>
      <c r="F1199" s="53" t="s">
        <v>6525</v>
      </c>
    </row>
    <row r="1200" spans="1:6" ht="24.95" customHeight="1" x14ac:dyDescent="0.2">
      <c r="A1200" s="35">
        <v>1198</v>
      </c>
      <c r="B1200" s="36" t="s">
        <v>4530</v>
      </c>
      <c r="C1200" s="3">
        <v>63792.574142724749</v>
      </c>
      <c r="D1200" s="4">
        <v>16792</v>
      </c>
      <c r="E1200" s="37">
        <v>41201</v>
      </c>
      <c r="F1200" s="53" t="s">
        <v>129</v>
      </c>
    </row>
    <row r="1201" spans="1:6" ht="24.95" customHeight="1" x14ac:dyDescent="0.2">
      <c r="A1201" s="35">
        <v>1199</v>
      </c>
      <c r="B1201" s="36" t="s">
        <v>1029</v>
      </c>
      <c r="C1201" s="3">
        <v>63787.360982391103</v>
      </c>
      <c r="D1201" s="4">
        <v>19717</v>
      </c>
      <c r="E1201" s="37">
        <v>37946</v>
      </c>
      <c r="F1201" s="53" t="s">
        <v>184</v>
      </c>
    </row>
    <row r="1202" spans="1:6" ht="24.95" customHeight="1" x14ac:dyDescent="0.2">
      <c r="A1202" s="35">
        <v>1200</v>
      </c>
      <c r="B1202" s="36" t="s">
        <v>1030</v>
      </c>
      <c r="C1202" s="3">
        <v>63778.237951807234</v>
      </c>
      <c r="D1202" s="4">
        <v>16261</v>
      </c>
      <c r="E1202" s="37">
        <v>40242</v>
      </c>
      <c r="F1202" s="53" t="s">
        <v>23</v>
      </c>
    </row>
    <row r="1203" spans="1:6" ht="24.95" customHeight="1" x14ac:dyDescent="0.2">
      <c r="A1203" s="35">
        <v>1201</v>
      </c>
      <c r="B1203" s="36" t="s">
        <v>1031</v>
      </c>
      <c r="C1203" s="3">
        <v>63539.330398517151</v>
      </c>
      <c r="D1203" s="4">
        <v>20553</v>
      </c>
      <c r="E1203" s="37">
        <v>39332</v>
      </c>
      <c r="F1203" s="53" t="s">
        <v>125</v>
      </c>
    </row>
    <row r="1204" spans="1:6" ht="24.95" customHeight="1" x14ac:dyDescent="0.2">
      <c r="A1204" s="35">
        <v>1202</v>
      </c>
      <c r="B1204" s="36" t="s">
        <v>7199</v>
      </c>
      <c r="C1204" s="3">
        <f>'2024'!E71</f>
        <v>63534.670000000006</v>
      </c>
      <c r="D1204" s="4">
        <f>'2024'!F71</f>
        <v>12139</v>
      </c>
      <c r="E1204" s="37">
        <v>45583</v>
      </c>
      <c r="F1204" s="53" t="s">
        <v>4</v>
      </c>
    </row>
    <row r="1205" spans="1:6" ht="24.95" customHeight="1" x14ac:dyDescent="0.2">
      <c r="A1205" s="35">
        <v>1203</v>
      </c>
      <c r="B1205" s="36" t="s">
        <v>1032</v>
      </c>
      <c r="C1205" s="3">
        <v>63451.69</v>
      </c>
      <c r="D1205" s="4">
        <v>15106</v>
      </c>
      <c r="E1205" s="37">
        <v>43455</v>
      </c>
      <c r="F1205" s="53" t="s">
        <v>4</v>
      </c>
    </row>
    <row r="1206" spans="1:6" ht="24.95" customHeight="1" x14ac:dyDescent="0.2">
      <c r="A1206" s="35">
        <v>1204</v>
      </c>
      <c r="B1206" s="36" t="s">
        <v>1033</v>
      </c>
      <c r="C1206" s="3">
        <v>63278.498609823917</v>
      </c>
      <c r="D1206" s="4">
        <v>26227</v>
      </c>
      <c r="E1206" s="37">
        <v>37022</v>
      </c>
      <c r="F1206" s="53" t="s">
        <v>184</v>
      </c>
    </row>
    <row r="1207" spans="1:6" ht="24.95" customHeight="1" x14ac:dyDescent="0.2">
      <c r="A1207" s="35">
        <v>1205</v>
      </c>
      <c r="B1207" s="36" t="s">
        <v>1034</v>
      </c>
      <c r="C1207" s="3">
        <v>63220.487720111218</v>
      </c>
      <c r="D1207" s="4">
        <v>19585</v>
      </c>
      <c r="E1207" s="37">
        <v>39031</v>
      </c>
      <c r="F1207" s="53" t="s">
        <v>227</v>
      </c>
    </row>
    <row r="1208" spans="1:6" ht="24.95" customHeight="1" x14ac:dyDescent="0.2">
      <c r="A1208" s="35">
        <v>1206</v>
      </c>
      <c r="B1208" s="36" t="s">
        <v>1035</v>
      </c>
      <c r="C1208" s="3">
        <v>63134.123030583876</v>
      </c>
      <c r="D1208" s="4">
        <v>15271</v>
      </c>
      <c r="E1208" s="37">
        <v>39843</v>
      </c>
      <c r="F1208" s="53" t="s">
        <v>45</v>
      </c>
    </row>
    <row r="1209" spans="1:6" ht="24.95" customHeight="1" x14ac:dyDescent="0.2">
      <c r="A1209" s="35">
        <v>1207</v>
      </c>
      <c r="B1209" s="36" t="s">
        <v>1036</v>
      </c>
      <c r="C1209" s="3">
        <v>63124</v>
      </c>
      <c r="D1209" s="4">
        <v>16007</v>
      </c>
      <c r="E1209" s="37">
        <v>43637</v>
      </c>
      <c r="F1209" s="53" t="s">
        <v>129</v>
      </c>
    </row>
    <row r="1210" spans="1:6" ht="24.95" customHeight="1" x14ac:dyDescent="0.2">
      <c r="A1210" s="35">
        <v>1208</v>
      </c>
      <c r="B1210" s="36" t="s">
        <v>1037</v>
      </c>
      <c r="C1210" s="3">
        <v>63103.399999999994</v>
      </c>
      <c r="D1210" s="4">
        <v>12291</v>
      </c>
      <c r="E1210" s="37">
        <v>43336</v>
      </c>
      <c r="F1210" s="53" t="s">
        <v>45</v>
      </c>
    </row>
    <row r="1211" spans="1:6" ht="24.95" customHeight="1" x14ac:dyDescent="0.2">
      <c r="A1211" s="35">
        <v>1209</v>
      </c>
      <c r="B1211" s="36" t="s">
        <v>4531</v>
      </c>
      <c r="C1211" s="3">
        <v>63087.059777571827</v>
      </c>
      <c r="D1211" s="4">
        <v>16800</v>
      </c>
      <c r="E1211" s="37">
        <v>40914</v>
      </c>
      <c r="F1211" s="53" t="s">
        <v>45</v>
      </c>
    </row>
    <row r="1212" spans="1:6" ht="24.95" customHeight="1" x14ac:dyDescent="0.2">
      <c r="A1212" s="35">
        <v>1210</v>
      </c>
      <c r="B1212" s="36" t="s">
        <v>1038</v>
      </c>
      <c r="C1212" s="3">
        <v>63070.377664504173</v>
      </c>
      <c r="D1212" s="4">
        <v>21660</v>
      </c>
      <c r="E1212" s="37">
        <v>38849</v>
      </c>
      <c r="F1212" s="53" t="s">
        <v>95</v>
      </c>
    </row>
    <row r="1213" spans="1:6" ht="24.95" customHeight="1" x14ac:dyDescent="0.2">
      <c r="A1213" s="35">
        <v>1211</v>
      </c>
      <c r="B1213" s="36" t="s">
        <v>1039</v>
      </c>
      <c r="C1213" s="3">
        <v>62912.853336422617</v>
      </c>
      <c r="D1213" s="4">
        <v>17591</v>
      </c>
      <c r="E1213" s="37">
        <v>39402</v>
      </c>
      <c r="F1213" s="53" t="s">
        <v>1040</v>
      </c>
    </row>
    <row r="1214" spans="1:6" ht="24.95" customHeight="1" x14ac:dyDescent="0.2">
      <c r="A1214" s="35">
        <v>1212</v>
      </c>
      <c r="B1214" s="36" t="s">
        <v>1041</v>
      </c>
      <c r="C1214" s="3">
        <v>62698.86</v>
      </c>
      <c r="D1214" s="4">
        <v>11802</v>
      </c>
      <c r="E1214" s="37">
        <v>43350</v>
      </c>
      <c r="F1214" s="53" t="s">
        <v>1042</v>
      </c>
    </row>
    <row r="1215" spans="1:6" ht="24.95" customHeight="1" x14ac:dyDescent="0.2">
      <c r="A1215" s="35">
        <v>1213</v>
      </c>
      <c r="B1215" s="36" t="s">
        <v>7200</v>
      </c>
      <c r="C1215" s="3">
        <f>'2024'!E72</f>
        <v>62669.279999999999</v>
      </c>
      <c r="D1215" s="4">
        <f>'2024'!F72</f>
        <v>10007</v>
      </c>
      <c r="E1215" s="37">
        <v>45379</v>
      </c>
      <c r="F1215" s="53" t="s">
        <v>220</v>
      </c>
    </row>
    <row r="1216" spans="1:6" ht="24.95" customHeight="1" x14ac:dyDescent="0.2">
      <c r="A1216" s="35">
        <v>1214</v>
      </c>
      <c r="B1216" s="36" t="s">
        <v>4532</v>
      </c>
      <c r="C1216" s="3">
        <v>62623.08850787767</v>
      </c>
      <c r="D1216" s="4">
        <v>14572</v>
      </c>
      <c r="E1216" s="37">
        <v>40963</v>
      </c>
      <c r="F1216" s="53" t="s">
        <v>129</v>
      </c>
    </row>
    <row r="1217" spans="1:6" ht="24.95" customHeight="1" x14ac:dyDescent="0.2">
      <c r="A1217" s="35">
        <v>1215</v>
      </c>
      <c r="B1217" s="36" t="s">
        <v>1043</v>
      </c>
      <c r="C1217" s="3">
        <v>62617.585727525489</v>
      </c>
      <c r="D1217" s="4">
        <v>17477</v>
      </c>
      <c r="E1217" s="37">
        <v>40340</v>
      </c>
      <c r="F1217" s="53" t="s">
        <v>4</v>
      </c>
    </row>
    <row r="1218" spans="1:6" ht="24.95" customHeight="1" x14ac:dyDescent="0.2">
      <c r="A1218" s="35">
        <v>1216</v>
      </c>
      <c r="B1218" s="36" t="s">
        <v>1044</v>
      </c>
      <c r="C1218" s="3">
        <v>62478.92</v>
      </c>
      <c r="D1218" s="4">
        <v>9487</v>
      </c>
      <c r="E1218" s="37">
        <v>44561</v>
      </c>
      <c r="F1218" s="53" t="s">
        <v>16</v>
      </c>
    </row>
    <row r="1219" spans="1:6" ht="24.95" customHeight="1" x14ac:dyDescent="0.2">
      <c r="A1219" s="35">
        <v>1217</v>
      </c>
      <c r="B1219" s="36" t="s">
        <v>1045</v>
      </c>
      <c r="C1219" s="3">
        <v>62465.43</v>
      </c>
      <c r="D1219" s="4">
        <v>12917</v>
      </c>
      <c r="E1219" s="37">
        <v>42622</v>
      </c>
      <c r="F1219" s="53" t="s">
        <v>25</v>
      </c>
    </row>
    <row r="1220" spans="1:6" ht="24.95" customHeight="1" x14ac:dyDescent="0.2">
      <c r="A1220" s="35">
        <v>1218</v>
      </c>
      <c r="B1220" s="36" t="s">
        <v>1046</v>
      </c>
      <c r="C1220" s="3">
        <v>62414.27247451344</v>
      </c>
      <c r="D1220" s="4">
        <v>13831</v>
      </c>
      <c r="E1220" s="37">
        <v>41936</v>
      </c>
      <c r="F1220" s="53" t="s">
        <v>23</v>
      </c>
    </row>
    <row r="1221" spans="1:6" ht="24.95" customHeight="1" x14ac:dyDescent="0.2">
      <c r="A1221" s="35">
        <v>1219</v>
      </c>
      <c r="B1221" s="36" t="s">
        <v>4533</v>
      </c>
      <c r="C1221" s="3">
        <v>62325.515523632996</v>
      </c>
      <c r="D1221" s="4">
        <v>13268</v>
      </c>
      <c r="E1221" s="37">
        <v>41124</v>
      </c>
      <c r="F1221" s="53" t="s">
        <v>6531</v>
      </c>
    </row>
    <row r="1222" spans="1:6" ht="24.95" customHeight="1" x14ac:dyDescent="0.2">
      <c r="A1222" s="35">
        <v>1220</v>
      </c>
      <c r="B1222" s="36" t="s">
        <v>1047</v>
      </c>
      <c r="C1222" s="3">
        <v>62302.43</v>
      </c>
      <c r="D1222" s="4">
        <v>12743</v>
      </c>
      <c r="E1222" s="37">
        <v>42979</v>
      </c>
      <c r="F1222" s="53" t="s">
        <v>505</v>
      </c>
    </row>
    <row r="1223" spans="1:6" ht="24.95" customHeight="1" x14ac:dyDescent="0.2">
      <c r="A1223" s="35">
        <v>1221</v>
      </c>
      <c r="B1223" s="36" t="s">
        <v>1048</v>
      </c>
      <c r="C1223" s="3">
        <v>62271.48980537535</v>
      </c>
      <c r="D1223" s="4">
        <v>28469</v>
      </c>
      <c r="E1223" s="37">
        <v>36469</v>
      </c>
      <c r="F1223" s="53" t="s">
        <v>673</v>
      </c>
    </row>
    <row r="1224" spans="1:6" ht="24.95" customHeight="1" x14ac:dyDescent="0.2">
      <c r="A1224" s="35">
        <v>1222</v>
      </c>
      <c r="B1224" s="36" t="s">
        <v>7201</v>
      </c>
      <c r="C1224" s="3">
        <f>'2024'!E74</f>
        <v>62218.450000000004</v>
      </c>
      <c r="D1224" s="4">
        <f>'2024'!F74</f>
        <v>9700</v>
      </c>
      <c r="E1224" s="37">
        <v>45450</v>
      </c>
      <c r="F1224" s="53" t="s">
        <v>25</v>
      </c>
    </row>
    <row r="1225" spans="1:6" ht="24.95" customHeight="1" x14ac:dyDescent="0.2">
      <c r="A1225" s="35">
        <v>1223</v>
      </c>
      <c r="B1225" s="36" t="s">
        <v>1049</v>
      </c>
      <c r="C1225" s="3">
        <v>62205.456441149217</v>
      </c>
      <c r="D1225" s="4">
        <v>20960</v>
      </c>
      <c r="E1225" s="37">
        <v>37617</v>
      </c>
      <c r="F1225" s="53" t="s">
        <v>678</v>
      </c>
    </row>
    <row r="1226" spans="1:6" ht="24.95" customHeight="1" x14ac:dyDescent="0.2">
      <c r="A1226" s="35">
        <v>1224</v>
      </c>
      <c r="B1226" s="36" t="s">
        <v>6307</v>
      </c>
      <c r="C1226" s="3">
        <f>'2023'!E77</f>
        <v>62178.95</v>
      </c>
      <c r="D1226" s="4">
        <f>'2023'!F77</f>
        <v>9868</v>
      </c>
      <c r="E1226" s="37">
        <v>45093</v>
      </c>
      <c r="F1226" s="53" t="s">
        <v>25</v>
      </c>
    </row>
    <row r="1227" spans="1:6" ht="24.95" customHeight="1" x14ac:dyDescent="0.2">
      <c r="A1227" s="35">
        <v>1225</v>
      </c>
      <c r="B1227" s="36" t="s">
        <v>1050</v>
      </c>
      <c r="C1227" s="3">
        <v>62071</v>
      </c>
      <c r="D1227" s="4">
        <v>12907</v>
      </c>
      <c r="E1227" s="37">
        <v>44610</v>
      </c>
      <c r="F1227" s="53" t="s">
        <v>1051</v>
      </c>
    </row>
    <row r="1228" spans="1:6" ht="24.95" customHeight="1" x14ac:dyDescent="0.2">
      <c r="A1228" s="35">
        <v>1226</v>
      </c>
      <c r="B1228" s="36" t="s">
        <v>4534</v>
      </c>
      <c r="C1228" s="3">
        <v>62049.698795180731</v>
      </c>
      <c r="D1228" s="4">
        <v>17276</v>
      </c>
      <c r="E1228" s="37">
        <v>41061</v>
      </c>
      <c r="F1228" s="53" t="s">
        <v>6525</v>
      </c>
    </row>
    <row r="1229" spans="1:6" ht="24.95" customHeight="1" x14ac:dyDescent="0.2">
      <c r="A1229" s="35">
        <v>1227</v>
      </c>
      <c r="B1229" s="36" t="s">
        <v>1052</v>
      </c>
      <c r="C1229" s="3">
        <v>61946.399999999994</v>
      </c>
      <c r="D1229" s="4">
        <v>13480</v>
      </c>
      <c r="E1229" s="37">
        <v>42237</v>
      </c>
      <c r="F1229" s="53" t="s">
        <v>41</v>
      </c>
    </row>
    <row r="1230" spans="1:6" ht="24.95" customHeight="1" x14ac:dyDescent="0.2">
      <c r="A1230" s="35">
        <v>1228</v>
      </c>
      <c r="B1230" s="36" t="s">
        <v>1053</v>
      </c>
      <c r="C1230" s="3">
        <v>61919.21</v>
      </c>
      <c r="D1230" s="4">
        <v>13881</v>
      </c>
      <c r="E1230" s="37">
        <v>43791</v>
      </c>
      <c r="F1230" s="53" t="s">
        <v>439</v>
      </c>
    </row>
    <row r="1231" spans="1:6" ht="24.95" customHeight="1" x14ac:dyDescent="0.2">
      <c r="A1231" s="35">
        <v>1229</v>
      </c>
      <c r="B1231" s="36" t="s">
        <v>1054</v>
      </c>
      <c r="C1231" s="3">
        <v>61887.26</v>
      </c>
      <c r="D1231" s="4">
        <v>15970</v>
      </c>
      <c r="E1231" s="37">
        <v>42062</v>
      </c>
      <c r="F1231" s="53" t="s">
        <v>129</v>
      </c>
    </row>
    <row r="1232" spans="1:6" ht="24.95" customHeight="1" x14ac:dyDescent="0.2">
      <c r="A1232" s="35">
        <v>1230</v>
      </c>
      <c r="B1232" s="36" t="s">
        <v>1055</v>
      </c>
      <c r="C1232" s="3">
        <v>61746.18</v>
      </c>
      <c r="D1232" s="4">
        <v>11625</v>
      </c>
      <c r="E1232" s="37">
        <v>43483</v>
      </c>
      <c r="F1232" s="53" t="s">
        <v>41</v>
      </c>
    </row>
    <row r="1233" spans="1:6" ht="24.95" customHeight="1" x14ac:dyDescent="0.2">
      <c r="A1233" s="35">
        <v>1231</v>
      </c>
      <c r="B1233" s="36" t="s">
        <v>1056</v>
      </c>
      <c r="C1233" s="3">
        <v>61715.477293790551</v>
      </c>
      <c r="D1233" s="4">
        <v>14342</v>
      </c>
      <c r="E1233" s="37">
        <v>41761</v>
      </c>
      <c r="F1233" s="53" t="s">
        <v>4</v>
      </c>
    </row>
    <row r="1234" spans="1:6" ht="24.95" customHeight="1" x14ac:dyDescent="0.2">
      <c r="A1234" s="35">
        <v>1232</v>
      </c>
      <c r="B1234" s="36" t="s">
        <v>1057</v>
      </c>
      <c r="C1234" s="3">
        <v>61695.435588507877</v>
      </c>
      <c r="D1234" s="4">
        <v>19322</v>
      </c>
      <c r="E1234" s="37">
        <v>37505</v>
      </c>
      <c r="F1234" s="53" t="s">
        <v>184</v>
      </c>
    </row>
    <row r="1235" spans="1:6" ht="24.95" customHeight="1" x14ac:dyDescent="0.2">
      <c r="A1235" s="35">
        <v>1233</v>
      </c>
      <c r="B1235" s="36" t="s">
        <v>4535</v>
      </c>
      <c r="C1235" s="3">
        <v>61607.535912882304</v>
      </c>
      <c r="D1235" s="4">
        <v>17276</v>
      </c>
      <c r="E1235" s="37">
        <v>40879</v>
      </c>
      <c r="F1235" s="53" t="s">
        <v>23</v>
      </c>
    </row>
    <row r="1236" spans="1:6" ht="24.95" customHeight="1" x14ac:dyDescent="0.2">
      <c r="A1236" s="35">
        <v>1234</v>
      </c>
      <c r="B1236" s="36" t="s">
        <v>1058</v>
      </c>
      <c r="C1236" s="3">
        <v>61598.123262279893</v>
      </c>
      <c r="D1236" s="4">
        <v>26787</v>
      </c>
      <c r="E1236" s="37">
        <v>36490</v>
      </c>
      <c r="F1236" s="53" t="s">
        <v>374</v>
      </c>
    </row>
    <row r="1237" spans="1:6" ht="24.95" customHeight="1" x14ac:dyDescent="0.2">
      <c r="A1237" s="35">
        <v>1235</v>
      </c>
      <c r="B1237" s="36" t="s">
        <v>1059</v>
      </c>
      <c r="C1237" s="3">
        <v>61578.07</v>
      </c>
      <c r="D1237" s="4">
        <v>11113</v>
      </c>
      <c r="E1237" s="37">
        <v>43399</v>
      </c>
      <c r="F1237" s="53" t="s">
        <v>253</v>
      </c>
    </row>
    <row r="1238" spans="1:6" ht="24.95" customHeight="1" x14ac:dyDescent="0.2">
      <c r="A1238" s="35">
        <v>1236</v>
      </c>
      <c r="B1238" s="36" t="s">
        <v>1060</v>
      </c>
      <c r="C1238" s="3">
        <v>61468.77</v>
      </c>
      <c r="D1238" s="4">
        <v>11839</v>
      </c>
      <c r="E1238" s="37">
        <v>43728</v>
      </c>
      <c r="F1238" s="53" t="s">
        <v>559</v>
      </c>
    </row>
    <row r="1239" spans="1:6" ht="24.95" customHeight="1" x14ac:dyDescent="0.2">
      <c r="A1239" s="35">
        <v>1237</v>
      </c>
      <c r="B1239" s="36" t="s">
        <v>1061</v>
      </c>
      <c r="C1239" s="3">
        <v>61431</v>
      </c>
      <c r="D1239" s="4">
        <v>9880</v>
      </c>
      <c r="E1239" s="37">
        <v>44008</v>
      </c>
      <c r="F1239" s="53" t="s">
        <v>129</v>
      </c>
    </row>
    <row r="1240" spans="1:6" ht="24.95" customHeight="1" x14ac:dyDescent="0.2">
      <c r="A1240" s="35">
        <v>1238</v>
      </c>
      <c r="B1240" s="36" t="s">
        <v>1062</v>
      </c>
      <c r="C1240" s="3">
        <v>61287</v>
      </c>
      <c r="D1240" s="4">
        <v>15030</v>
      </c>
      <c r="E1240" s="37">
        <v>42251</v>
      </c>
      <c r="F1240" s="53" t="s">
        <v>129</v>
      </c>
    </row>
    <row r="1241" spans="1:6" ht="24.95" customHeight="1" x14ac:dyDescent="0.2">
      <c r="A1241" s="35">
        <v>1239</v>
      </c>
      <c r="B1241" s="36" t="s">
        <v>1063</v>
      </c>
      <c r="C1241" s="3">
        <v>61212.46</v>
      </c>
      <c r="D1241" s="4">
        <v>14394</v>
      </c>
      <c r="E1241" s="37">
        <v>43203</v>
      </c>
      <c r="F1241" s="53" t="s">
        <v>4</v>
      </c>
    </row>
    <row r="1242" spans="1:6" ht="24.95" customHeight="1" x14ac:dyDescent="0.2">
      <c r="A1242" s="35">
        <v>1240</v>
      </c>
      <c r="B1242" s="36" t="s">
        <v>1064</v>
      </c>
      <c r="C1242" s="3">
        <v>61103.479999999996</v>
      </c>
      <c r="D1242" s="4">
        <v>11493</v>
      </c>
      <c r="E1242" s="37">
        <v>43105</v>
      </c>
      <c r="F1242" s="53" t="s">
        <v>505</v>
      </c>
    </row>
    <row r="1243" spans="1:6" ht="24.95" customHeight="1" x14ac:dyDescent="0.2">
      <c r="A1243" s="35">
        <v>1241</v>
      </c>
      <c r="B1243" s="36" t="s">
        <v>1065</v>
      </c>
      <c r="C1243" s="3">
        <v>61099.976830398518</v>
      </c>
      <c r="D1243" s="4">
        <v>35969</v>
      </c>
      <c r="E1243" s="37">
        <v>36483</v>
      </c>
      <c r="F1243" s="53" t="s">
        <v>1066</v>
      </c>
    </row>
    <row r="1244" spans="1:6" ht="24.95" customHeight="1" x14ac:dyDescent="0.2">
      <c r="A1244" s="35">
        <v>1242</v>
      </c>
      <c r="B1244" s="36" t="s">
        <v>1067</v>
      </c>
      <c r="C1244" s="3">
        <v>61099.26</v>
      </c>
      <c r="D1244" s="4">
        <v>11172</v>
      </c>
      <c r="E1244" s="37">
        <v>44008</v>
      </c>
      <c r="F1244" s="53" t="s">
        <v>1068</v>
      </c>
    </row>
    <row r="1245" spans="1:6" ht="24.95" customHeight="1" x14ac:dyDescent="0.2">
      <c r="A1245" s="35">
        <v>1243</v>
      </c>
      <c r="B1245" s="36" t="s">
        <v>4536</v>
      </c>
      <c r="C1245" s="3">
        <v>61034.262048192773</v>
      </c>
      <c r="D1245" s="4">
        <v>13876</v>
      </c>
      <c r="E1245" s="37">
        <v>41369</v>
      </c>
      <c r="F1245" s="53" t="s">
        <v>180</v>
      </c>
    </row>
    <row r="1246" spans="1:6" ht="24.95" customHeight="1" x14ac:dyDescent="0.2">
      <c r="A1246" s="35">
        <v>1244</v>
      </c>
      <c r="B1246" s="36" t="s">
        <v>6308</v>
      </c>
      <c r="C1246" s="3">
        <f>'2023'!E78</f>
        <v>61011.55999999999</v>
      </c>
      <c r="D1246" s="4">
        <f>'2023'!F78</f>
        <v>9370</v>
      </c>
      <c r="E1246" s="37">
        <v>44946</v>
      </c>
      <c r="F1246" s="53" t="s">
        <v>5207</v>
      </c>
    </row>
    <row r="1247" spans="1:6" ht="24.95" customHeight="1" x14ac:dyDescent="0.2">
      <c r="A1247" s="35">
        <v>1245</v>
      </c>
      <c r="B1247" s="36" t="s">
        <v>4537</v>
      </c>
      <c r="C1247" s="3">
        <v>60992.527803521785</v>
      </c>
      <c r="D1247" s="4">
        <v>16062</v>
      </c>
      <c r="E1247" s="37">
        <v>41145</v>
      </c>
      <c r="F1247" s="53" t="s">
        <v>4</v>
      </c>
    </row>
    <row r="1248" spans="1:6" ht="24.95" customHeight="1" x14ac:dyDescent="0.2">
      <c r="A1248" s="35">
        <v>1246</v>
      </c>
      <c r="B1248" s="36" t="s">
        <v>4538</v>
      </c>
      <c r="C1248" s="3">
        <v>60951.112140871177</v>
      </c>
      <c r="D1248" s="4">
        <v>14972</v>
      </c>
      <c r="E1248" s="37">
        <v>41250</v>
      </c>
      <c r="F1248" s="53" t="s">
        <v>129</v>
      </c>
    </row>
    <row r="1249" spans="1:6" ht="24.95" customHeight="1" x14ac:dyDescent="0.2">
      <c r="A1249" s="35">
        <v>1247</v>
      </c>
      <c r="B1249" s="36" t="s">
        <v>1069</v>
      </c>
      <c r="C1249" s="3">
        <v>60912.117701575531</v>
      </c>
      <c r="D1249" s="4">
        <v>16549</v>
      </c>
      <c r="E1249" s="37">
        <v>41880</v>
      </c>
      <c r="F1249" s="53" t="s">
        <v>6528</v>
      </c>
    </row>
    <row r="1250" spans="1:6" ht="24.95" customHeight="1" x14ac:dyDescent="0.2">
      <c r="A1250" s="35">
        <v>1248</v>
      </c>
      <c r="B1250" s="36" t="s">
        <v>1070</v>
      </c>
      <c r="C1250" s="3">
        <v>60746.63</v>
      </c>
      <c r="D1250" s="4">
        <v>14514</v>
      </c>
      <c r="E1250" s="37">
        <v>43238</v>
      </c>
      <c r="F1250" s="53" t="s">
        <v>4</v>
      </c>
    </row>
    <row r="1251" spans="1:6" ht="24.95" customHeight="1" x14ac:dyDescent="0.2">
      <c r="A1251" s="35">
        <v>1249</v>
      </c>
      <c r="B1251" s="36" t="s">
        <v>1071</v>
      </c>
      <c r="C1251" s="3">
        <v>60651.09</v>
      </c>
      <c r="D1251" s="4">
        <v>13745</v>
      </c>
      <c r="E1251" s="37">
        <v>43819</v>
      </c>
      <c r="F1251" s="53" t="s">
        <v>638</v>
      </c>
    </row>
    <row r="1252" spans="1:6" ht="24.95" customHeight="1" x14ac:dyDescent="0.2">
      <c r="A1252" s="35">
        <v>1250</v>
      </c>
      <c r="B1252" s="36" t="s">
        <v>1072</v>
      </c>
      <c r="C1252" s="3">
        <v>60638.76</v>
      </c>
      <c r="D1252" s="4">
        <v>10445</v>
      </c>
      <c r="E1252" s="37">
        <v>43644</v>
      </c>
      <c r="F1252" s="53" t="s">
        <v>4</v>
      </c>
    </row>
    <row r="1253" spans="1:6" ht="24.95" customHeight="1" x14ac:dyDescent="0.2">
      <c r="A1253" s="35">
        <v>1251</v>
      </c>
      <c r="B1253" s="36" t="s">
        <v>1073</v>
      </c>
      <c r="C1253" s="3">
        <v>60523.360000000001</v>
      </c>
      <c r="D1253" s="4">
        <v>10834</v>
      </c>
      <c r="E1253" s="37">
        <v>43623</v>
      </c>
      <c r="F1253" s="53" t="s">
        <v>41</v>
      </c>
    </row>
    <row r="1254" spans="1:6" ht="24.95" customHeight="1" x14ac:dyDescent="0.2">
      <c r="A1254" s="35">
        <v>1252</v>
      </c>
      <c r="B1254" s="36" t="s">
        <v>1074</v>
      </c>
      <c r="C1254" s="3">
        <v>60424.003707136239</v>
      </c>
      <c r="D1254" s="4">
        <v>17576</v>
      </c>
      <c r="E1254" s="37">
        <v>39402</v>
      </c>
      <c r="F1254" s="53" t="s">
        <v>125</v>
      </c>
    </row>
    <row r="1255" spans="1:6" ht="24.95" customHeight="1" x14ac:dyDescent="0.2">
      <c r="A1255" s="35">
        <v>1253</v>
      </c>
      <c r="B1255" s="36" t="s">
        <v>1075</v>
      </c>
      <c r="C1255" s="3">
        <v>60410.28</v>
      </c>
      <c r="D1255" s="4">
        <v>12106</v>
      </c>
      <c r="E1255" s="37">
        <v>42209</v>
      </c>
      <c r="F1255" s="53" t="s">
        <v>45</v>
      </c>
    </row>
    <row r="1256" spans="1:6" ht="24.95" customHeight="1" x14ac:dyDescent="0.2">
      <c r="A1256" s="35">
        <v>1254</v>
      </c>
      <c r="B1256" s="36" t="s">
        <v>1076</v>
      </c>
      <c r="C1256" s="3">
        <v>60353.84</v>
      </c>
      <c r="D1256" s="4">
        <v>12788</v>
      </c>
      <c r="E1256" s="37">
        <v>42293</v>
      </c>
      <c r="F1256" s="53" t="s">
        <v>4</v>
      </c>
    </row>
    <row r="1257" spans="1:6" ht="24.95" customHeight="1" x14ac:dyDescent="0.2">
      <c r="A1257" s="35">
        <v>1255</v>
      </c>
      <c r="B1257" s="36" t="s">
        <v>1077</v>
      </c>
      <c r="C1257" s="3">
        <v>60311.34151992586</v>
      </c>
      <c r="D1257" s="4">
        <v>17353</v>
      </c>
      <c r="E1257" s="37">
        <v>39577</v>
      </c>
      <c r="F1257" s="53" t="s">
        <v>125</v>
      </c>
    </row>
    <row r="1258" spans="1:6" ht="24.95" customHeight="1" x14ac:dyDescent="0.2">
      <c r="A1258" s="35">
        <v>1256</v>
      </c>
      <c r="B1258" s="36" t="s">
        <v>6314</v>
      </c>
      <c r="C1258" s="3">
        <f>'2023'!E84+'2024'!E160</f>
        <v>60310.12</v>
      </c>
      <c r="D1258" s="4">
        <f>'2023'!F84+'2024'!F160</f>
        <v>9455</v>
      </c>
      <c r="E1258" s="37">
        <v>45254</v>
      </c>
      <c r="F1258" s="53" t="s">
        <v>4</v>
      </c>
    </row>
    <row r="1259" spans="1:6" ht="24.95" customHeight="1" x14ac:dyDescent="0.2">
      <c r="A1259" s="35">
        <v>1257</v>
      </c>
      <c r="B1259" s="36" t="s">
        <v>1078</v>
      </c>
      <c r="C1259" s="3">
        <v>60262.1</v>
      </c>
      <c r="D1259" s="4">
        <v>12620</v>
      </c>
      <c r="E1259" s="37">
        <v>42202</v>
      </c>
      <c r="F1259" s="53" t="s">
        <v>89</v>
      </c>
    </row>
    <row r="1260" spans="1:6" ht="24.95" customHeight="1" x14ac:dyDescent="0.2">
      <c r="A1260" s="35">
        <v>1258</v>
      </c>
      <c r="B1260" s="36" t="s">
        <v>1079</v>
      </c>
      <c r="C1260" s="3">
        <v>60202.444392956444</v>
      </c>
      <c r="D1260" s="4">
        <v>22143</v>
      </c>
      <c r="E1260" s="37">
        <v>36945</v>
      </c>
      <c r="F1260" s="53" t="s">
        <v>1080</v>
      </c>
    </row>
    <row r="1261" spans="1:6" ht="24.95" customHeight="1" x14ac:dyDescent="0.2">
      <c r="A1261" s="35">
        <v>1259</v>
      </c>
      <c r="B1261" s="36" t="s">
        <v>1081</v>
      </c>
      <c r="C1261" s="3">
        <v>60157.060000000005</v>
      </c>
      <c r="D1261" s="4">
        <v>10983</v>
      </c>
      <c r="E1261" s="37">
        <v>43588</v>
      </c>
      <c r="F1261" s="53" t="s">
        <v>4</v>
      </c>
    </row>
    <row r="1262" spans="1:6" ht="24.95" customHeight="1" x14ac:dyDescent="0.2">
      <c r="A1262" s="35">
        <v>1260</v>
      </c>
      <c r="B1262" s="36" t="s">
        <v>1082</v>
      </c>
      <c r="C1262" s="3">
        <v>60099.050046339202</v>
      </c>
      <c r="D1262" s="4">
        <v>25921</v>
      </c>
      <c r="E1262" s="37">
        <v>37155</v>
      </c>
      <c r="F1262" s="53" t="s">
        <v>125</v>
      </c>
    </row>
    <row r="1263" spans="1:6" ht="24.95" customHeight="1" x14ac:dyDescent="0.2">
      <c r="A1263" s="35">
        <v>1261</v>
      </c>
      <c r="B1263" s="36" t="s">
        <v>7202</v>
      </c>
      <c r="C1263" s="3">
        <f>'2024'!E75</f>
        <v>60048.899999999994</v>
      </c>
      <c r="D1263" s="4">
        <f>'2024'!F75</f>
        <v>8970</v>
      </c>
      <c r="E1263" s="37">
        <v>45597</v>
      </c>
      <c r="F1263" s="53" t="s">
        <v>4</v>
      </c>
    </row>
    <row r="1264" spans="1:6" ht="24.95" customHeight="1" x14ac:dyDescent="0.2">
      <c r="A1264" s="35">
        <v>1262</v>
      </c>
      <c r="B1264" s="36" t="s">
        <v>4539</v>
      </c>
      <c r="C1264" s="3">
        <v>60044.891102873036</v>
      </c>
      <c r="D1264" s="4">
        <v>15076</v>
      </c>
      <c r="E1264" s="37">
        <v>41558</v>
      </c>
      <c r="F1264" s="53" t="s">
        <v>4</v>
      </c>
    </row>
    <row r="1265" spans="1:6" ht="24.95" customHeight="1" x14ac:dyDescent="0.2">
      <c r="A1265" s="35">
        <v>1263</v>
      </c>
      <c r="B1265" s="36" t="s">
        <v>7203</v>
      </c>
      <c r="C1265" s="3">
        <f>'2024'!E76</f>
        <v>59962.369999999995</v>
      </c>
      <c r="D1265" s="4">
        <f>'2024'!F76</f>
        <v>9653</v>
      </c>
      <c r="E1265" s="37">
        <v>45527</v>
      </c>
      <c r="F1265" s="53" t="s">
        <v>25</v>
      </c>
    </row>
    <row r="1266" spans="1:6" ht="24.95" customHeight="1" x14ac:dyDescent="0.2">
      <c r="A1266" s="35">
        <v>1264</v>
      </c>
      <c r="B1266" s="36" t="s">
        <v>1083</v>
      </c>
      <c r="C1266" s="3">
        <v>59792.487256719185</v>
      </c>
      <c r="D1266" s="4">
        <v>16483</v>
      </c>
      <c r="E1266" s="37">
        <v>40081</v>
      </c>
      <c r="F1266" s="53" t="s">
        <v>125</v>
      </c>
    </row>
    <row r="1267" spans="1:6" ht="24.95" customHeight="1" x14ac:dyDescent="0.2">
      <c r="A1267" s="35">
        <v>1265</v>
      </c>
      <c r="B1267" s="36" t="s">
        <v>1084</v>
      </c>
      <c r="C1267" s="3">
        <v>59778.672381835029</v>
      </c>
      <c r="D1267" s="4">
        <v>15168</v>
      </c>
      <c r="E1267" s="37">
        <v>39780</v>
      </c>
      <c r="F1267" s="53" t="s">
        <v>45</v>
      </c>
    </row>
    <row r="1268" spans="1:6" ht="24.95" customHeight="1" x14ac:dyDescent="0.2">
      <c r="A1268" s="35">
        <v>1266</v>
      </c>
      <c r="B1268" s="36" t="s">
        <v>1085</v>
      </c>
      <c r="C1268" s="3">
        <v>59680.887974976838</v>
      </c>
      <c r="D1268" s="4">
        <v>14311</v>
      </c>
      <c r="E1268" s="37">
        <v>39814</v>
      </c>
      <c r="F1268" s="53" t="s">
        <v>1086</v>
      </c>
    </row>
    <row r="1269" spans="1:6" ht="24.95" customHeight="1" x14ac:dyDescent="0.2">
      <c r="A1269" s="35">
        <v>1267</v>
      </c>
      <c r="B1269" s="36" t="s">
        <v>1087</v>
      </c>
      <c r="C1269" s="3">
        <v>59662.013438368864</v>
      </c>
      <c r="D1269" s="4">
        <v>27670</v>
      </c>
      <c r="E1269" s="37">
        <v>36721</v>
      </c>
      <c r="F1269" s="53" t="s">
        <v>673</v>
      </c>
    </row>
    <row r="1270" spans="1:6" ht="24.95" customHeight="1" x14ac:dyDescent="0.2">
      <c r="A1270" s="35">
        <v>1268</v>
      </c>
      <c r="B1270" s="36" t="s">
        <v>1088</v>
      </c>
      <c r="C1270" s="3">
        <v>59655.641797961078</v>
      </c>
      <c r="D1270" s="4">
        <v>26949</v>
      </c>
      <c r="E1270" s="37">
        <v>35930</v>
      </c>
      <c r="F1270" s="53" t="s">
        <v>184</v>
      </c>
    </row>
    <row r="1271" spans="1:6" ht="24.95" customHeight="1" x14ac:dyDescent="0.2">
      <c r="A1271" s="35">
        <v>1269</v>
      </c>
      <c r="B1271" s="36" t="s">
        <v>1089</v>
      </c>
      <c r="C1271" s="3">
        <v>59603</v>
      </c>
      <c r="D1271" s="4">
        <v>12971</v>
      </c>
      <c r="E1271" s="37">
        <v>43168</v>
      </c>
      <c r="F1271" s="53" t="s">
        <v>129</v>
      </c>
    </row>
    <row r="1272" spans="1:6" ht="24.95" customHeight="1" x14ac:dyDescent="0.2">
      <c r="A1272" s="35">
        <v>1270</v>
      </c>
      <c r="B1272" s="36" t="s">
        <v>1090</v>
      </c>
      <c r="C1272" s="3">
        <v>59596.848934198337</v>
      </c>
      <c r="D1272" s="4">
        <v>32902</v>
      </c>
      <c r="E1272" s="37">
        <v>36539</v>
      </c>
      <c r="F1272" s="53" t="s">
        <v>673</v>
      </c>
    </row>
    <row r="1273" spans="1:6" ht="24.95" customHeight="1" x14ac:dyDescent="0.2">
      <c r="A1273" s="35">
        <v>1271</v>
      </c>
      <c r="B1273" s="36" t="s">
        <v>4540</v>
      </c>
      <c r="C1273" s="3">
        <v>59499.82622798888</v>
      </c>
      <c r="D1273" s="4">
        <v>16365</v>
      </c>
      <c r="E1273" s="37">
        <v>40823</v>
      </c>
      <c r="F1273" s="53" t="s">
        <v>23</v>
      </c>
    </row>
    <row r="1274" spans="1:6" ht="24.95" customHeight="1" x14ac:dyDescent="0.2">
      <c r="A1274" s="35">
        <v>1272</v>
      </c>
      <c r="B1274" s="36" t="s">
        <v>1091</v>
      </c>
      <c r="C1274" s="3">
        <v>59499.24698795181</v>
      </c>
      <c r="D1274" s="4">
        <v>23049</v>
      </c>
      <c r="E1274" s="37">
        <v>37337</v>
      </c>
      <c r="F1274" s="53" t="s">
        <v>374</v>
      </c>
    </row>
    <row r="1275" spans="1:6" ht="24.95" customHeight="1" x14ac:dyDescent="0.2">
      <c r="A1275" s="35">
        <v>1273</v>
      </c>
      <c r="B1275" s="36" t="s">
        <v>1092</v>
      </c>
      <c r="C1275" s="3">
        <v>59441.11</v>
      </c>
      <c r="D1275" s="4">
        <v>12770</v>
      </c>
      <c r="E1275" s="37">
        <v>43735</v>
      </c>
      <c r="F1275" s="53" t="s">
        <v>4</v>
      </c>
    </row>
    <row r="1276" spans="1:6" ht="24.95" customHeight="1" x14ac:dyDescent="0.2">
      <c r="A1276" s="35">
        <v>1274</v>
      </c>
      <c r="B1276" s="36" t="s">
        <v>1093</v>
      </c>
      <c r="C1276" s="3">
        <v>59384.267840593144</v>
      </c>
      <c r="D1276" s="4">
        <v>17908</v>
      </c>
      <c r="E1276" s="37">
        <v>39500</v>
      </c>
      <c r="F1276" s="53" t="s">
        <v>125</v>
      </c>
    </row>
    <row r="1277" spans="1:6" ht="24.95" customHeight="1" x14ac:dyDescent="0.2">
      <c r="A1277" s="35">
        <v>1275</v>
      </c>
      <c r="B1277" s="36" t="s">
        <v>1094</v>
      </c>
      <c r="C1277" s="3">
        <v>59374.073215940683</v>
      </c>
      <c r="D1277" s="4">
        <v>18587</v>
      </c>
      <c r="E1277" s="37">
        <v>38933</v>
      </c>
      <c r="F1277" s="53" t="s">
        <v>186</v>
      </c>
    </row>
    <row r="1278" spans="1:6" ht="24.95" customHeight="1" x14ac:dyDescent="0.2">
      <c r="A1278" s="35">
        <v>1276</v>
      </c>
      <c r="B1278" s="36" t="s">
        <v>1095</v>
      </c>
      <c r="C1278" s="3">
        <v>59240.037071362378</v>
      </c>
      <c r="D1278" s="4">
        <v>12744</v>
      </c>
      <c r="E1278" s="37">
        <v>41733</v>
      </c>
      <c r="F1278" s="53" t="s">
        <v>6529</v>
      </c>
    </row>
    <row r="1279" spans="1:6" ht="24.95" customHeight="1" x14ac:dyDescent="0.2">
      <c r="A1279" s="35">
        <v>1277</v>
      </c>
      <c r="B1279" s="36" t="s">
        <v>1096</v>
      </c>
      <c r="C1279" s="3">
        <v>59229.610750695094</v>
      </c>
      <c r="D1279" s="4">
        <v>24567</v>
      </c>
      <c r="E1279" s="37">
        <v>36427</v>
      </c>
      <c r="F1279" s="53" t="s">
        <v>1097</v>
      </c>
    </row>
    <row r="1280" spans="1:6" ht="24.95" customHeight="1" x14ac:dyDescent="0.2">
      <c r="A1280" s="35">
        <v>1278</v>
      </c>
      <c r="B1280" s="36" t="s">
        <v>1098</v>
      </c>
      <c r="C1280" s="3">
        <v>59192.988299351251</v>
      </c>
      <c r="D1280" s="4">
        <v>15247</v>
      </c>
      <c r="E1280" s="37">
        <v>39913</v>
      </c>
      <c r="F1280" s="53" t="s">
        <v>227</v>
      </c>
    </row>
    <row r="1281" spans="1:6" ht="24.95" customHeight="1" x14ac:dyDescent="0.2">
      <c r="A1281" s="35">
        <v>1279</v>
      </c>
      <c r="B1281" s="36" t="s">
        <v>6309</v>
      </c>
      <c r="C1281" s="3">
        <f>'2023'!E79</f>
        <v>59174.180000000008</v>
      </c>
      <c r="D1281" s="4">
        <f>'2023'!F79</f>
        <v>9605</v>
      </c>
      <c r="E1281" s="37">
        <v>45086</v>
      </c>
      <c r="F1281" s="53" t="s">
        <v>10</v>
      </c>
    </row>
    <row r="1282" spans="1:6" ht="24.95" customHeight="1" x14ac:dyDescent="0.2">
      <c r="A1282" s="35">
        <v>1280</v>
      </c>
      <c r="B1282" s="36" t="s">
        <v>6323</v>
      </c>
      <c r="C1282" s="3">
        <f>'2023'!E93+'2024'!E147</f>
        <v>59119.349999999977</v>
      </c>
      <c r="D1282" s="4">
        <f>'2023'!F93+'2024'!F147</f>
        <v>9345</v>
      </c>
      <c r="E1282" s="37">
        <v>45254</v>
      </c>
      <c r="F1282" s="53" t="s">
        <v>220</v>
      </c>
    </row>
    <row r="1283" spans="1:6" ht="24.95" customHeight="1" x14ac:dyDescent="0.2">
      <c r="A1283" s="35">
        <v>1281</v>
      </c>
      <c r="B1283" s="36" t="s">
        <v>1099</v>
      </c>
      <c r="C1283" s="3">
        <v>59082.21</v>
      </c>
      <c r="D1283" s="4">
        <v>13237</v>
      </c>
      <c r="E1283" s="37">
        <v>42391</v>
      </c>
      <c r="F1283" s="53" t="s">
        <v>45</v>
      </c>
    </row>
    <row r="1284" spans="1:6" ht="24.95" customHeight="1" x14ac:dyDescent="0.2">
      <c r="A1284" s="35">
        <v>1282</v>
      </c>
      <c r="B1284" s="36" t="s">
        <v>1100</v>
      </c>
      <c r="C1284" s="3">
        <v>59080.619999999995</v>
      </c>
      <c r="D1284" s="4">
        <v>10360</v>
      </c>
      <c r="E1284" s="37">
        <v>43560</v>
      </c>
      <c r="F1284" s="53" t="s">
        <v>6522</v>
      </c>
    </row>
    <row r="1285" spans="1:6" ht="24.95" customHeight="1" x14ac:dyDescent="0.2">
      <c r="A1285" s="35">
        <v>1283</v>
      </c>
      <c r="B1285" s="36" t="s">
        <v>4541</v>
      </c>
      <c r="C1285" s="3">
        <v>59073.925509731242</v>
      </c>
      <c r="D1285" s="4">
        <v>167264</v>
      </c>
      <c r="E1285" s="37">
        <v>40797</v>
      </c>
      <c r="F1285" s="53" t="s">
        <v>6525</v>
      </c>
    </row>
    <row r="1286" spans="1:6" ht="24.95" customHeight="1" x14ac:dyDescent="0.2">
      <c r="A1286" s="35">
        <v>1284</v>
      </c>
      <c r="B1286" s="36" t="s">
        <v>1101</v>
      </c>
      <c r="C1286" s="3">
        <v>59027.040000000008</v>
      </c>
      <c r="D1286" s="4">
        <v>9641</v>
      </c>
      <c r="E1286" s="37">
        <v>43889</v>
      </c>
      <c r="F1286" s="53" t="s">
        <v>4</v>
      </c>
    </row>
    <row r="1287" spans="1:6" ht="24.95" customHeight="1" x14ac:dyDescent="0.2">
      <c r="A1287" s="35">
        <v>1285</v>
      </c>
      <c r="B1287" s="36" t="s">
        <v>4542</v>
      </c>
      <c r="C1287" s="3">
        <v>59021.953197405004</v>
      </c>
      <c r="D1287" s="4">
        <v>14487</v>
      </c>
      <c r="E1287" s="37">
        <v>41201</v>
      </c>
      <c r="F1287" s="53" t="s">
        <v>4</v>
      </c>
    </row>
    <row r="1288" spans="1:6" ht="24.95" customHeight="1" x14ac:dyDescent="0.2">
      <c r="A1288" s="35">
        <v>1286</v>
      </c>
      <c r="B1288" s="36" t="s">
        <v>1102</v>
      </c>
      <c r="C1288" s="3">
        <v>58998.62</v>
      </c>
      <c r="D1288" s="4">
        <v>10717</v>
      </c>
      <c r="E1288" s="37">
        <v>43245</v>
      </c>
      <c r="F1288" s="53" t="s">
        <v>16</v>
      </c>
    </row>
    <row r="1289" spans="1:6" ht="24.95" customHeight="1" x14ac:dyDescent="0.2">
      <c r="A1289" s="35">
        <v>1287</v>
      </c>
      <c r="B1289" s="36" t="s">
        <v>4543</v>
      </c>
      <c r="C1289" s="3">
        <v>58893.651529193703</v>
      </c>
      <c r="D1289" s="4">
        <v>12525</v>
      </c>
      <c r="E1289" s="37">
        <v>41208</v>
      </c>
      <c r="F1289" s="53" t="s">
        <v>4544</v>
      </c>
    </row>
    <row r="1290" spans="1:6" ht="24.95" customHeight="1" x14ac:dyDescent="0.2">
      <c r="A1290" s="35">
        <v>1288</v>
      </c>
      <c r="B1290" s="36" t="s">
        <v>1103</v>
      </c>
      <c r="C1290" s="3">
        <v>58863.17</v>
      </c>
      <c r="D1290" s="4">
        <v>10236</v>
      </c>
      <c r="E1290" s="37">
        <v>42769</v>
      </c>
      <c r="F1290" s="53" t="s">
        <v>45</v>
      </c>
    </row>
    <row r="1291" spans="1:6" ht="24.95" customHeight="1" x14ac:dyDescent="0.2">
      <c r="A1291" s="35">
        <v>1289</v>
      </c>
      <c r="B1291" s="36" t="s">
        <v>1104</v>
      </c>
      <c r="C1291" s="3">
        <v>58857.307113067662</v>
      </c>
      <c r="D1291" s="4">
        <v>13978</v>
      </c>
      <c r="E1291" s="37">
        <v>40557</v>
      </c>
      <c r="F1291" s="53" t="s">
        <v>45</v>
      </c>
    </row>
    <row r="1292" spans="1:6" ht="24.95" customHeight="1" x14ac:dyDescent="0.2">
      <c r="A1292" s="35">
        <v>1290</v>
      </c>
      <c r="B1292" s="36" t="s">
        <v>1105</v>
      </c>
      <c r="C1292" s="3">
        <v>58839.782205746065</v>
      </c>
      <c r="D1292" s="4">
        <v>17864</v>
      </c>
      <c r="E1292" s="37">
        <v>38058</v>
      </c>
      <c r="F1292" s="53" t="s">
        <v>95</v>
      </c>
    </row>
    <row r="1293" spans="1:6" ht="24.95" customHeight="1" x14ac:dyDescent="0.2">
      <c r="A1293" s="35">
        <v>1291</v>
      </c>
      <c r="B1293" s="36" t="s">
        <v>1106</v>
      </c>
      <c r="C1293" s="3">
        <v>58832.408480074148</v>
      </c>
      <c r="D1293" s="4">
        <v>18429</v>
      </c>
      <c r="E1293" s="37">
        <v>40473</v>
      </c>
      <c r="F1293" s="53" t="s">
        <v>45</v>
      </c>
    </row>
    <row r="1294" spans="1:6" ht="24.95" customHeight="1" x14ac:dyDescent="0.2">
      <c r="A1294" s="35">
        <v>1292</v>
      </c>
      <c r="B1294" s="36" t="s">
        <v>1107</v>
      </c>
      <c r="C1294" s="3">
        <v>58806</v>
      </c>
      <c r="D1294" s="4">
        <v>13677</v>
      </c>
      <c r="E1294" s="37">
        <v>43770</v>
      </c>
      <c r="F1294" s="53" t="s">
        <v>129</v>
      </c>
    </row>
    <row r="1295" spans="1:6" ht="24.95" customHeight="1" x14ac:dyDescent="0.2">
      <c r="A1295" s="35">
        <v>1293</v>
      </c>
      <c r="B1295" s="36" t="s">
        <v>1108</v>
      </c>
      <c r="C1295" s="3">
        <v>58728.191612604271</v>
      </c>
      <c r="D1295" s="4">
        <v>13354</v>
      </c>
      <c r="E1295" s="37">
        <v>41677</v>
      </c>
      <c r="F1295" s="53" t="s">
        <v>4</v>
      </c>
    </row>
    <row r="1296" spans="1:6" ht="24.95" customHeight="1" x14ac:dyDescent="0.2">
      <c r="A1296" s="35">
        <v>1294</v>
      </c>
      <c r="B1296" s="36" t="s">
        <v>1109</v>
      </c>
      <c r="C1296" s="3">
        <v>58623.725671918444</v>
      </c>
      <c r="D1296" s="4">
        <v>18665</v>
      </c>
      <c r="E1296" s="37">
        <v>37498</v>
      </c>
      <c r="F1296" s="53" t="s">
        <v>673</v>
      </c>
    </row>
    <row r="1297" spans="1:6" ht="24.95" customHeight="1" x14ac:dyDescent="0.2">
      <c r="A1297" s="35">
        <v>1295</v>
      </c>
      <c r="B1297" s="36" t="s">
        <v>1110</v>
      </c>
      <c r="C1297" s="3">
        <v>58546.686746987951</v>
      </c>
      <c r="D1297" s="4">
        <v>29634</v>
      </c>
      <c r="E1297" s="37">
        <v>36231</v>
      </c>
      <c r="F1297" s="53" t="s">
        <v>673</v>
      </c>
    </row>
    <row r="1298" spans="1:6" ht="24.95" customHeight="1" x14ac:dyDescent="0.2">
      <c r="A1298" s="35">
        <v>1296</v>
      </c>
      <c r="B1298" s="36" t="s">
        <v>1111</v>
      </c>
      <c r="C1298" s="3">
        <v>58546.107506950881</v>
      </c>
      <c r="D1298" s="4">
        <v>19745</v>
      </c>
      <c r="E1298" s="37">
        <v>38800</v>
      </c>
      <c r="F1298" s="53" t="s">
        <v>6531</v>
      </c>
    </row>
    <row r="1299" spans="1:6" ht="24.95" customHeight="1" x14ac:dyDescent="0.2">
      <c r="A1299" s="35">
        <v>1297</v>
      </c>
      <c r="B1299" s="36" t="s">
        <v>1112</v>
      </c>
      <c r="C1299" s="3">
        <v>58288.34</v>
      </c>
      <c r="D1299" s="4">
        <v>8296</v>
      </c>
      <c r="E1299" s="37">
        <v>44897</v>
      </c>
      <c r="F1299" s="53" t="s">
        <v>4</v>
      </c>
    </row>
    <row r="1300" spans="1:6" ht="24.95" customHeight="1" x14ac:dyDescent="0.2">
      <c r="A1300" s="35">
        <v>1298</v>
      </c>
      <c r="B1300" s="36" t="s">
        <v>1113</v>
      </c>
      <c r="C1300" s="3">
        <v>58145.12859128823</v>
      </c>
      <c r="D1300" s="4">
        <v>17865</v>
      </c>
      <c r="E1300" s="37">
        <v>39556</v>
      </c>
      <c r="F1300" s="53" t="s">
        <v>6526</v>
      </c>
    </row>
    <row r="1301" spans="1:6" ht="24.95" customHeight="1" x14ac:dyDescent="0.2">
      <c r="A1301" s="35">
        <v>1299</v>
      </c>
      <c r="B1301" s="36" t="s">
        <v>4545</v>
      </c>
      <c r="C1301" s="3">
        <v>58140.06024096386</v>
      </c>
      <c r="D1301" s="4">
        <v>16781</v>
      </c>
      <c r="E1301" s="37">
        <v>38842</v>
      </c>
      <c r="F1301" s="53" t="s">
        <v>186</v>
      </c>
    </row>
    <row r="1302" spans="1:6" ht="24.95" customHeight="1" x14ac:dyDescent="0.2">
      <c r="A1302" s="35">
        <v>1300</v>
      </c>
      <c r="B1302" s="36" t="s">
        <v>1114</v>
      </c>
      <c r="C1302" s="3">
        <v>58132.935588507877</v>
      </c>
      <c r="D1302" s="4">
        <v>18029</v>
      </c>
      <c r="E1302" s="37">
        <v>39332</v>
      </c>
      <c r="F1302" s="53" t="s">
        <v>444</v>
      </c>
    </row>
    <row r="1303" spans="1:6" ht="24.95" customHeight="1" x14ac:dyDescent="0.2">
      <c r="A1303" s="35">
        <v>1301</v>
      </c>
      <c r="B1303" s="36" t="s">
        <v>1115</v>
      </c>
      <c r="C1303" s="3">
        <v>58089.61</v>
      </c>
      <c r="D1303" s="4">
        <v>14294</v>
      </c>
      <c r="E1303" s="37">
        <v>42489</v>
      </c>
      <c r="F1303" s="53" t="s">
        <v>4</v>
      </c>
    </row>
    <row r="1304" spans="1:6" ht="24.95" customHeight="1" x14ac:dyDescent="0.2">
      <c r="A1304" s="35">
        <v>1302</v>
      </c>
      <c r="B1304" s="36" t="s">
        <v>4546</v>
      </c>
      <c r="C1304" s="3">
        <v>58061.718025949958</v>
      </c>
      <c r="D1304" s="4">
        <v>15435</v>
      </c>
      <c r="E1304" s="37">
        <v>41481</v>
      </c>
      <c r="F1304" s="53" t="s">
        <v>41</v>
      </c>
    </row>
    <row r="1305" spans="1:6" ht="24.95" customHeight="1" x14ac:dyDescent="0.2">
      <c r="A1305" s="35">
        <v>1303</v>
      </c>
      <c r="B1305" s="36" t="s">
        <v>1116</v>
      </c>
      <c r="C1305" s="3">
        <v>57987.430491195555</v>
      </c>
      <c r="D1305" s="4">
        <v>18758</v>
      </c>
      <c r="E1305" s="37">
        <v>37456</v>
      </c>
      <c r="F1305" s="53" t="s">
        <v>536</v>
      </c>
    </row>
    <row r="1306" spans="1:6" ht="24.95" customHeight="1" x14ac:dyDescent="0.2">
      <c r="A1306" s="35">
        <v>1304</v>
      </c>
      <c r="B1306" s="36" t="s">
        <v>1117</v>
      </c>
      <c r="C1306" s="3">
        <v>57959.337349397596</v>
      </c>
      <c r="D1306" s="4">
        <v>26517</v>
      </c>
      <c r="E1306" s="37">
        <v>36560</v>
      </c>
      <c r="F1306" s="53" t="s">
        <v>673</v>
      </c>
    </row>
    <row r="1307" spans="1:6" ht="24.95" customHeight="1" x14ac:dyDescent="0.2">
      <c r="A1307" s="35">
        <v>1305</v>
      </c>
      <c r="B1307" s="36" t="s">
        <v>4547</v>
      </c>
      <c r="C1307" s="3">
        <v>57902.079471733086</v>
      </c>
      <c r="D1307" s="4">
        <v>12574</v>
      </c>
      <c r="E1307" s="37">
        <v>41362</v>
      </c>
      <c r="F1307" s="53" t="s">
        <v>6526</v>
      </c>
    </row>
    <row r="1308" spans="1:6" ht="24.95" customHeight="1" x14ac:dyDescent="0.2">
      <c r="A1308" s="35">
        <v>1306</v>
      </c>
      <c r="B1308" s="36" t="s">
        <v>1118</v>
      </c>
      <c r="C1308" s="3">
        <v>57823.780699721967</v>
      </c>
      <c r="D1308" s="4">
        <v>15684</v>
      </c>
      <c r="E1308" s="37">
        <v>39864</v>
      </c>
      <c r="F1308" s="53" t="s">
        <v>6531</v>
      </c>
    </row>
    <row r="1309" spans="1:6" ht="24.95" customHeight="1" x14ac:dyDescent="0.2">
      <c r="A1309" s="35">
        <v>1307</v>
      </c>
      <c r="B1309" s="36" t="s">
        <v>4548</v>
      </c>
      <c r="C1309" s="3">
        <v>57782.205746061169</v>
      </c>
      <c r="D1309" s="4">
        <v>15774</v>
      </c>
      <c r="E1309" s="37">
        <v>41439</v>
      </c>
      <c r="F1309" s="53" t="s">
        <v>41</v>
      </c>
    </row>
    <row r="1310" spans="1:6" ht="24.95" customHeight="1" x14ac:dyDescent="0.2">
      <c r="A1310" s="35">
        <v>1308</v>
      </c>
      <c r="B1310" s="36" t="s">
        <v>1119</v>
      </c>
      <c r="C1310" s="3">
        <v>57663.258804448567</v>
      </c>
      <c r="D1310" s="4">
        <v>16658</v>
      </c>
      <c r="E1310" s="37">
        <v>40102</v>
      </c>
      <c r="F1310" s="53" t="s">
        <v>125</v>
      </c>
    </row>
    <row r="1311" spans="1:6" ht="24.95" customHeight="1" x14ac:dyDescent="0.2">
      <c r="A1311" s="35">
        <v>1309</v>
      </c>
      <c r="B1311" s="36" t="s">
        <v>1120</v>
      </c>
      <c r="C1311" s="3">
        <v>57620</v>
      </c>
      <c r="D1311" s="4">
        <v>11860</v>
      </c>
      <c r="E1311" s="37">
        <v>44561</v>
      </c>
      <c r="F1311" s="53" t="s">
        <v>439</v>
      </c>
    </row>
    <row r="1312" spans="1:6" ht="24.95" customHeight="1" x14ac:dyDescent="0.2">
      <c r="A1312" s="35">
        <v>1310</v>
      </c>
      <c r="B1312" s="36" t="s">
        <v>4549</v>
      </c>
      <c r="C1312" s="3">
        <v>57541.705282669143</v>
      </c>
      <c r="D1312" s="4">
        <v>14118</v>
      </c>
      <c r="E1312" s="37">
        <v>41320</v>
      </c>
      <c r="F1312" s="53" t="s">
        <v>129</v>
      </c>
    </row>
    <row r="1313" spans="1:6" ht="24.95" customHeight="1" x14ac:dyDescent="0.2">
      <c r="A1313" s="35">
        <v>1311</v>
      </c>
      <c r="B1313" s="36" t="s">
        <v>1121</v>
      </c>
      <c r="C1313" s="3">
        <v>57527.64</v>
      </c>
      <c r="D1313" s="4">
        <v>10250</v>
      </c>
      <c r="E1313" s="37">
        <v>43182</v>
      </c>
      <c r="F1313" s="53" t="s">
        <v>439</v>
      </c>
    </row>
    <row r="1314" spans="1:6" ht="24.95" customHeight="1" x14ac:dyDescent="0.2">
      <c r="A1314" s="35">
        <v>1312</v>
      </c>
      <c r="B1314" s="36" t="s">
        <v>1122</v>
      </c>
      <c r="C1314" s="3">
        <v>57484.650139017613</v>
      </c>
      <c r="D1314" s="4">
        <v>21228</v>
      </c>
      <c r="E1314" s="37">
        <v>36882</v>
      </c>
      <c r="F1314" s="53" t="s">
        <v>673</v>
      </c>
    </row>
    <row r="1315" spans="1:6" ht="24.95" customHeight="1" x14ac:dyDescent="0.2">
      <c r="A1315" s="35">
        <v>1313</v>
      </c>
      <c r="B1315" s="36" t="s">
        <v>1123</v>
      </c>
      <c r="C1315" s="3">
        <v>57476.251158480074</v>
      </c>
      <c r="D1315" s="4">
        <v>24335</v>
      </c>
      <c r="E1315" s="37">
        <v>35811</v>
      </c>
      <c r="F1315" s="53" t="s">
        <v>374</v>
      </c>
    </row>
    <row r="1316" spans="1:6" ht="24.95" customHeight="1" x14ac:dyDescent="0.2">
      <c r="A1316" s="35">
        <v>1314</v>
      </c>
      <c r="B1316" s="36" t="s">
        <v>1124</v>
      </c>
      <c r="C1316" s="3">
        <v>57469.650000000009</v>
      </c>
      <c r="D1316" s="4">
        <v>11421</v>
      </c>
      <c r="E1316" s="37">
        <v>42664</v>
      </c>
      <c r="F1316" s="53" t="s">
        <v>6523</v>
      </c>
    </row>
    <row r="1317" spans="1:6" ht="24.95" customHeight="1" x14ac:dyDescent="0.2">
      <c r="A1317" s="35">
        <v>1315</v>
      </c>
      <c r="B1317" s="36" t="s">
        <v>1125</v>
      </c>
      <c r="C1317" s="3">
        <v>57450.185356811868</v>
      </c>
      <c r="D1317" s="4">
        <v>14271</v>
      </c>
      <c r="E1317" s="37">
        <v>41530</v>
      </c>
      <c r="F1317" s="53" t="s">
        <v>129</v>
      </c>
    </row>
    <row r="1318" spans="1:6" ht="24.95" customHeight="1" x14ac:dyDescent="0.2">
      <c r="A1318" s="35">
        <v>1316</v>
      </c>
      <c r="B1318" s="36" t="s">
        <v>6367</v>
      </c>
      <c r="C1318" s="3">
        <f>'2023'!E137+'2024'!E93</f>
        <v>57423.210000000006</v>
      </c>
      <c r="D1318" s="4">
        <f>'2023'!F137+'2024'!F93</f>
        <v>9068</v>
      </c>
      <c r="E1318" s="37">
        <v>45282</v>
      </c>
      <c r="F1318" s="53" t="s">
        <v>311</v>
      </c>
    </row>
    <row r="1319" spans="1:6" ht="24.95" customHeight="1" x14ac:dyDescent="0.2">
      <c r="A1319" s="35">
        <v>1317</v>
      </c>
      <c r="B1319" s="36" t="s">
        <v>1126</v>
      </c>
      <c r="C1319" s="3">
        <v>57420.354494902691</v>
      </c>
      <c r="D1319" s="4">
        <v>15008</v>
      </c>
      <c r="E1319" s="37">
        <v>39815</v>
      </c>
      <c r="F1319" s="53" t="s">
        <v>6529</v>
      </c>
    </row>
    <row r="1320" spans="1:6" ht="24.95" customHeight="1" x14ac:dyDescent="0.2">
      <c r="A1320" s="35">
        <v>1318</v>
      </c>
      <c r="B1320" s="36" t="s">
        <v>1127</v>
      </c>
      <c r="C1320" s="3">
        <v>57398.685125115851</v>
      </c>
      <c r="D1320" s="4">
        <v>12347</v>
      </c>
      <c r="E1320" s="37">
        <v>41971</v>
      </c>
      <c r="F1320" s="53" t="s">
        <v>89</v>
      </c>
    </row>
    <row r="1321" spans="1:6" ht="24.95" customHeight="1" x14ac:dyDescent="0.2">
      <c r="A1321" s="35">
        <v>1319</v>
      </c>
      <c r="B1321" s="36" t="s">
        <v>1128</v>
      </c>
      <c r="C1321" s="3">
        <v>57374.22</v>
      </c>
      <c r="D1321" s="4">
        <v>10387</v>
      </c>
      <c r="E1321" s="37">
        <v>43588</v>
      </c>
      <c r="F1321" s="53" t="s">
        <v>253</v>
      </c>
    </row>
    <row r="1322" spans="1:6" ht="24.95" customHeight="1" x14ac:dyDescent="0.2">
      <c r="A1322" s="35">
        <v>1320</v>
      </c>
      <c r="B1322" s="36" t="s">
        <v>1129</v>
      </c>
      <c r="C1322" s="3">
        <v>57373.03</v>
      </c>
      <c r="D1322" s="4">
        <v>10426</v>
      </c>
      <c r="E1322" s="37">
        <v>43147</v>
      </c>
      <c r="F1322" s="53" t="s">
        <v>4</v>
      </c>
    </row>
    <row r="1323" spans="1:6" ht="24.95" customHeight="1" x14ac:dyDescent="0.2">
      <c r="A1323" s="35">
        <v>1321</v>
      </c>
      <c r="B1323" s="36" t="s">
        <v>1130</v>
      </c>
      <c r="C1323" s="3">
        <v>57363.39</v>
      </c>
      <c r="D1323" s="4">
        <v>9428</v>
      </c>
      <c r="E1323" s="37">
        <v>44092</v>
      </c>
      <c r="F1323" s="53" t="s">
        <v>4</v>
      </c>
    </row>
    <row r="1324" spans="1:6" ht="24.95" customHeight="1" x14ac:dyDescent="0.2">
      <c r="A1324" s="35">
        <v>1322</v>
      </c>
      <c r="B1324" s="36" t="s">
        <v>1131</v>
      </c>
      <c r="C1324" s="3">
        <v>57211.01240037071</v>
      </c>
      <c r="D1324" s="4">
        <v>14357</v>
      </c>
      <c r="E1324" s="37">
        <v>41992</v>
      </c>
      <c r="F1324" s="53" t="s">
        <v>817</v>
      </c>
    </row>
    <row r="1325" spans="1:6" ht="24.95" customHeight="1" x14ac:dyDescent="0.2">
      <c r="A1325" s="35">
        <v>1323</v>
      </c>
      <c r="B1325" s="36" t="s">
        <v>1132</v>
      </c>
      <c r="C1325" s="3">
        <v>57054.274791473588</v>
      </c>
      <c r="D1325" s="4">
        <v>12551</v>
      </c>
      <c r="E1325" s="37">
        <v>41698</v>
      </c>
      <c r="F1325" s="53" t="s">
        <v>41</v>
      </c>
    </row>
    <row r="1326" spans="1:6" ht="24.95" customHeight="1" x14ac:dyDescent="0.2">
      <c r="A1326" s="35">
        <v>1324</v>
      </c>
      <c r="B1326" s="36" t="s">
        <v>1133</v>
      </c>
      <c r="C1326" s="3">
        <v>56903.064179796107</v>
      </c>
      <c r="D1326" s="4">
        <v>15170</v>
      </c>
      <c r="E1326" s="37">
        <v>39962</v>
      </c>
      <c r="F1326" s="53" t="s">
        <v>6525</v>
      </c>
    </row>
    <row r="1327" spans="1:6" ht="24.95" customHeight="1" x14ac:dyDescent="0.2">
      <c r="A1327" s="35">
        <v>1325</v>
      </c>
      <c r="B1327" s="36" t="s">
        <v>1134</v>
      </c>
      <c r="C1327" s="3">
        <v>56893.535681186288</v>
      </c>
      <c r="D1327" s="4">
        <v>27551</v>
      </c>
      <c r="E1327" s="37">
        <v>36276</v>
      </c>
      <c r="F1327" s="53" t="s">
        <v>184</v>
      </c>
    </row>
    <row r="1328" spans="1:6" ht="24.95" customHeight="1" x14ac:dyDescent="0.2">
      <c r="A1328" s="35">
        <v>1326</v>
      </c>
      <c r="B1328" s="36" t="s">
        <v>1135</v>
      </c>
      <c r="C1328" s="3">
        <v>56809.511121408716</v>
      </c>
      <c r="D1328" s="4">
        <v>16907</v>
      </c>
      <c r="E1328" s="37">
        <v>39710</v>
      </c>
      <c r="F1328" s="53" t="s">
        <v>189</v>
      </c>
    </row>
    <row r="1329" spans="1:6" ht="24.95" customHeight="1" x14ac:dyDescent="0.2">
      <c r="A1329" s="35">
        <v>1327</v>
      </c>
      <c r="B1329" s="36" t="s">
        <v>4550</v>
      </c>
      <c r="C1329" s="3">
        <v>56801.436515291942</v>
      </c>
      <c r="D1329" s="4">
        <v>16446</v>
      </c>
      <c r="E1329" s="37">
        <v>40928</v>
      </c>
      <c r="F1329" s="53" t="s">
        <v>23</v>
      </c>
    </row>
    <row r="1330" spans="1:6" ht="24.95" customHeight="1" x14ac:dyDescent="0.2">
      <c r="A1330" s="35">
        <v>1328</v>
      </c>
      <c r="B1330" s="36" t="s">
        <v>1136</v>
      </c>
      <c r="C1330" s="3">
        <v>56754.44</v>
      </c>
      <c r="D1330" s="4">
        <v>10668</v>
      </c>
      <c r="E1330" s="37">
        <v>42202</v>
      </c>
      <c r="F1330" s="53" t="s">
        <v>16</v>
      </c>
    </row>
    <row r="1331" spans="1:6" ht="24.95" customHeight="1" x14ac:dyDescent="0.2">
      <c r="A1331" s="35">
        <v>1329</v>
      </c>
      <c r="B1331" s="36" t="s">
        <v>1137</v>
      </c>
      <c r="C1331" s="3">
        <v>56723.673540315111</v>
      </c>
      <c r="D1331" s="4">
        <v>15601</v>
      </c>
      <c r="E1331" s="37">
        <v>39731</v>
      </c>
      <c r="F1331" s="53" t="s">
        <v>4551</v>
      </c>
    </row>
    <row r="1332" spans="1:6" ht="24.95" customHeight="1" x14ac:dyDescent="0.2">
      <c r="A1332" s="35">
        <v>1330</v>
      </c>
      <c r="B1332" s="36" t="s">
        <v>1138</v>
      </c>
      <c r="C1332" s="3">
        <v>56721.819972196485</v>
      </c>
      <c r="D1332" s="4">
        <v>13520</v>
      </c>
      <c r="E1332" s="37">
        <v>39850</v>
      </c>
      <c r="F1332" s="53" t="s">
        <v>6518</v>
      </c>
    </row>
    <row r="1333" spans="1:6" ht="24.95" customHeight="1" x14ac:dyDescent="0.2">
      <c r="A1333" s="35">
        <v>1331</v>
      </c>
      <c r="B1333" s="36" t="s">
        <v>7204</v>
      </c>
      <c r="C1333" s="3">
        <f>'2024'!E77</f>
        <v>56633.02</v>
      </c>
      <c r="D1333" s="4">
        <f>'2024'!F77</f>
        <v>8084</v>
      </c>
      <c r="E1333" s="37">
        <v>45394</v>
      </c>
      <c r="F1333" s="53" t="s">
        <v>5716</v>
      </c>
    </row>
    <row r="1334" spans="1:6" ht="24.95" customHeight="1" x14ac:dyDescent="0.2">
      <c r="A1334" s="35">
        <v>1332</v>
      </c>
      <c r="B1334" s="36" t="s">
        <v>1139</v>
      </c>
      <c r="C1334" s="3">
        <v>56599</v>
      </c>
      <c r="D1334" s="4">
        <v>13440</v>
      </c>
      <c r="E1334" s="37">
        <v>43413</v>
      </c>
      <c r="F1334" s="53" t="s">
        <v>129</v>
      </c>
    </row>
    <row r="1335" spans="1:6" ht="24.95" customHeight="1" x14ac:dyDescent="0.2">
      <c r="A1335" s="35">
        <v>1333</v>
      </c>
      <c r="B1335" s="36" t="s">
        <v>4552</v>
      </c>
      <c r="C1335" s="3">
        <v>56567.278730305843</v>
      </c>
      <c r="D1335" s="4">
        <v>13867</v>
      </c>
      <c r="E1335" s="37">
        <v>41334</v>
      </c>
      <c r="F1335" s="53" t="s">
        <v>6525</v>
      </c>
    </row>
    <row r="1336" spans="1:6" ht="24.95" customHeight="1" x14ac:dyDescent="0.2">
      <c r="A1336" s="35">
        <v>1334</v>
      </c>
      <c r="B1336" s="36" t="s">
        <v>4553</v>
      </c>
      <c r="C1336" s="3">
        <v>56287.071362372568</v>
      </c>
      <c r="D1336" s="4">
        <v>15148</v>
      </c>
      <c r="E1336" s="37">
        <v>41040</v>
      </c>
      <c r="F1336" s="53" t="s">
        <v>180</v>
      </c>
    </row>
    <row r="1337" spans="1:6" ht="24.95" customHeight="1" x14ac:dyDescent="0.2">
      <c r="A1337" s="35">
        <v>1335</v>
      </c>
      <c r="B1337" s="36" t="s">
        <v>1140</v>
      </c>
      <c r="C1337" s="3">
        <v>56262.555027803523</v>
      </c>
      <c r="D1337" s="4">
        <v>15036</v>
      </c>
      <c r="E1337" s="37">
        <v>39913</v>
      </c>
      <c r="F1337" s="53" t="s">
        <v>6529</v>
      </c>
    </row>
    <row r="1338" spans="1:6" ht="24.95" customHeight="1" x14ac:dyDescent="0.2">
      <c r="A1338" s="35">
        <v>1336</v>
      </c>
      <c r="B1338" s="36" t="s">
        <v>1141</v>
      </c>
      <c r="C1338" s="3">
        <v>56193.234476367012</v>
      </c>
      <c r="D1338" s="4">
        <v>16950</v>
      </c>
      <c r="E1338" s="37">
        <v>37519</v>
      </c>
      <c r="F1338" s="53" t="s">
        <v>6530</v>
      </c>
    </row>
    <row r="1339" spans="1:6" ht="24.95" customHeight="1" x14ac:dyDescent="0.2">
      <c r="A1339" s="35">
        <v>1337</v>
      </c>
      <c r="B1339" s="36" t="s">
        <v>1142</v>
      </c>
      <c r="C1339" s="3">
        <v>56089.760000000002</v>
      </c>
      <c r="D1339" s="4">
        <v>13590</v>
      </c>
      <c r="E1339" s="37">
        <v>43560</v>
      </c>
      <c r="F1339" s="53" t="s">
        <v>4</v>
      </c>
    </row>
    <row r="1340" spans="1:6" ht="24.95" customHeight="1" x14ac:dyDescent="0.2">
      <c r="A1340" s="35">
        <v>1338</v>
      </c>
      <c r="B1340" s="36" t="s">
        <v>1143</v>
      </c>
      <c r="C1340" s="3">
        <v>56055.085727525489</v>
      </c>
      <c r="D1340" s="4">
        <v>15977</v>
      </c>
      <c r="E1340" s="37">
        <v>37631</v>
      </c>
      <c r="F1340" s="53" t="s">
        <v>184</v>
      </c>
    </row>
    <row r="1341" spans="1:6" ht="24.95" customHeight="1" x14ac:dyDescent="0.2">
      <c r="A1341" s="35">
        <v>1339</v>
      </c>
      <c r="B1341" s="36" t="s">
        <v>7205</v>
      </c>
      <c r="C1341" s="3">
        <f>'2024'!E78</f>
        <v>55890</v>
      </c>
      <c r="D1341" s="4">
        <f>'2024'!F78</f>
        <v>11172</v>
      </c>
      <c r="E1341" s="37">
        <v>45639</v>
      </c>
      <c r="F1341" s="53" t="s">
        <v>129</v>
      </c>
    </row>
    <row r="1342" spans="1:6" ht="24.95" customHeight="1" x14ac:dyDescent="0.2">
      <c r="A1342" s="35">
        <v>1340</v>
      </c>
      <c r="B1342" s="36" t="s">
        <v>1144</v>
      </c>
      <c r="C1342" s="3">
        <v>55880</v>
      </c>
      <c r="D1342" s="4">
        <v>13414</v>
      </c>
      <c r="E1342" s="37">
        <v>42986</v>
      </c>
      <c r="F1342" s="53" t="s">
        <v>4</v>
      </c>
    </row>
    <row r="1343" spans="1:6" ht="24.95" customHeight="1" x14ac:dyDescent="0.2">
      <c r="A1343" s="35">
        <v>1341</v>
      </c>
      <c r="B1343" s="36" t="s">
        <v>1145</v>
      </c>
      <c r="C1343" s="3">
        <v>55806.302131603341</v>
      </c>
      <c r="D1343" s="4">
        <v>16927</v>
      </c>
      <c r="E1343" s="37">
        <v>37603</v>
      </c>
      <c r="F1343" s="53" t="s">
        <v>184</v>
      </c>
    </row>
    <row r="1344" spans="1:6" ht="24.95" customHeight="1" x14ac:dyDescent="0.2">
      <c r="A1344" s="35">
        <v>1342</v>
      </c>
      <c r="B1344" s="36" t="s">
        <v>1146</v>
      </c>
      <c r="C1344" s="3">
        <v>55795.43</v>
      </c>
      <c r="D1344" s="4">
        <v>8723</v>
      </c>
      <c r="E1344" s="37">
        <v>44491</v>
      </c>
      <c r="F1344" s="53" t="s">
        <v>10</v>
      </c>
    </row>
    <row r="1345" spans="1:6" ht="24.95" customHeight="1" x14ac:dyDescent="0.2">
      <c r="A1345" s="35">
        <v>1343</v>
      </c>
      <c r="B1345" s="36" t="s">
        <v>1147</v>
      </c>
      <c r="C1345" s="3">
        <v>55793.68</v>
      </c>
      <c r="D1345" s="4">
        <v>11130</v>
      </c>
      <c r="E1345" s="37">
        <v>42657</v>
      </c>
      <c r="F1345" s="53" t="s">
        <v>4</v>
      </c>
    </row>
    <row r="1346" spans="1:6" ht="24.95" customHeight="1" x14ac:dyDescent="0.2">
      <c r="A1346" s="35">
        <v>1344</v>
      </c>
      <c r="B1346" s="36" t="s">
        <v>4554</v>
      </c>
      <c r="C1346" s="3">
        <v>55739.255097312329</v>
      </c>
      <c r="D1346" s="4">
        <v>16251</v>
      </c>
      <c r="E1346" s="37">
        <v>40704</v>
      </c>
      <c r="F1346" s="53" t="s">
        <v>129</v>
      </c>
    </row>
    <row r="1347" spans="1:6" ht="24.95" customHeight="1" x14ac:dyDescent="0.2">
      <c r="A1347" s="35">
        <v>1345</v>
      </c>
      <c r="B1347" s="36" t="s">
        <v>1148</v>
      </c>
      <c r="C1347" s="3">
        <v>55708.52</v>
      </c>
      <c r="D1347" s="4">
        <v>11914</v>
      </c>
      <c r="E1347" s="37">
        <v>42293</v>
      </c>
      <c r="F1347" s="53" t="s">
        <v>1566</v>
      </c>
    </row>
    <row r="1348" spans="1:6" ht="24.95" customHeight="1" x14ac:dyDescent="0.2">
      <c r="A1348" s="35">
        <v>1346</v>
      </c>
      <c r="B1348" s="36" t="s">
        <v>4555</v>
      </c>
      <c r="C1348" s="3">
        <v>55528.55943002781</v>
      </c>
      <c r="D1348" s="4">
        <v>15640</v>
      </c>
      <c r="E1348" s="37">
        <v>40760</v>
      </c>
      <c r="F1348" s="53" t="s">
        <v>6531</v>
      </c>
    </row>
    <row r="1349" spans="1:6" ht="24.95" customHeight="1" x14ac:dyDescent="0.2">
      <c r="A1349" s="35">
        <v>1347</v>
      </c>
      <c r="B1349" s="36" t="s">
        <v>1149</v>
      </c>
      <c r="C1349" s="3">
        <v>55510</v>
      </c>
      <c r="D1349" s="4">
        <v>12950</v>
      </c>
      <c r="E1349" s="37">
        <v>43196</v>
      </c>
      <c r="F1349" s="53" t="s">
        <v>129</v>
      </c>
    </row>
    <row r="1350" spans="1:6" ht="24.95" customHeight="1" x14ac:dyDescent="0.2">
      <c r="A1350" s="35">
        <v>1348</v>
      </c>
      <c r="B1350" s="36" t="s">
        <v>1150</v>
      </c>
      <c r="C1350" s="3">
        <v>55488.588971269695</v>
      </c>
      <c r="D1350" s="4">
        <v>17848</v>
      </c>
      <c r="E1350" s="37">
        <v>37463</v>
      </c>
      <c r="F1350" s="53" t="s">
        <v>125</v>
      </c>
    </row>
    <row r="1351" spans="1:6" ht="24.95" customHeight="1" x14ac:dyDescent="0.2">
      <c r="A1351" s="35">
        <v>1349</v>
      </c>
      <c r="B1351" s="36" t="s">
        <v>4556</v>
      </c>
      <c r="C1351" s="3">
        <v>55452.676088971275</v>
      </c>
      <c r="D1351" s="4">
        <v>14238</v>
      </c>
      <c r="E1351" s="37">
        <v>41467</v>
      </c>
      <c r="F1351" s="53" t="s">
        <v>41</v>
      </c>
    </row>
    <row r="1352" spans="1:6" ht="24.95" customHeight="1" x14ac:dyDescent="0.2">
      <c r="A1352" s="35">
        <v>1350</v>
      </c>
      <c r="B1352" s="36" t="s">
        <v>1151</v>
      </c>
      <c r="C1352" s="3">
        <v>55361.011353104732</v>
      </c>
      <c r="D1352" s="4">
        <v>12606</v>
      </c>
      <c r="E1352" s="37">
        <v>39836</v>
      </c>
      <c r="F1352" s="53" t="s">
        <v>6525</v>
      </c>
    </row>
    <row r="1353" spans="1:6" ht="24.95" customHeight="1" x14ac:dyDescent="0.2">
      <c r="A1353" s="35">
        <v>1351</v>
      </c>
      <c r="B1353" s="36" t="s">
        <v>1152</v>
      </c>
      <c r="C1353" s="3">
        <v>55351.119999999995</v>
      </c>
      <c r="D1353" s="4">
        <v>10414</v>
      </c>
      <c r="E1353" s="37">
        <v>43343</v>
      </c>
      <c r="F1353" s="53" t="s">
        <v>25</v>
      </c>
    </row>
    <row r="1354" spans="1:6" ht="24.95" customHeight="1" x14ac:dyDescent="0.2">
      <c r="A1354" s="35">
        <v>1352</v>
      </c>
      <c r="B1354" s="36" t="s">
        <v>1153</v>
      </c>
      <c r="C1354" s="3">
        <v>55238.965477293787</v>
      </c>
      <c r="D1354" s="4">
        <v>12750</v>
      </c>
      <c r="E1354" s="37">
        <v>41810</v>
      </c>
      <c r="F1354" s="53" t="s">
        <v>23</v>
      </c>
    </row>
    <row r="1355" spans="1:6" ht="24.95" customHeight="1" x14ac:dyDescent="0.2">
      <c r="A1355" s="35">
        <v>1353</v>
      </c>
      <c r="B1355" s="36" t="s">
        <v>7206</v>
      </c>
      <c r="C1355" s="3">
        <f>'2024'!E79</f>
        <v>55185.46</v>
      </c>
      <c r="D1355" s="4">
        <f>'2024'!F79</f>
        <v>8376</v>
      </c>
      <c r="E1355" s="37">
        <v>45478</v>
      </c>
      <c r="F1355" s="53" t="s">
        <v>16</v>
      </c>
    </row>
    <row r="1356" spans="1:6" ht="24.95" customHeight="1" x14ac:dyDescent="0.2">
      <c r="A1356" s="35">
        <v>1354</v>
      </c>
      <c r="B1356" s="36" t="s">
        <v>1154</v>
      </c>
      <c r="C1356" s="3">
        <v>55114</v>
      </c>
      <c r="D1356" s="4">
        <v>11921</v>
      </c>
      <c r="E1356" s="37">
        <v>44337</v>
      </c>
      <c r="F1356" s="53" t="s">
        <v>16</v>
      </c>
    </row>
    <row r="1357" spans="1:6" ht="24.95" customHeight="1" x14ac:dyDescent="0.2">
      <c r="A1357" s="35">
        <v>1355</v>
      </c>
      <c r="B1357" s="36" t="s">
        <v>1155</v>
      </c>
      <c r="C1357" s="3">
        <v>54986.677479147358</v>
      </c>
      <c r="D1357" s="4">
        <v>16237</v>
      </c>
      <c r="E1357" s="37">
        <v>39059</v>
      </c>
      <c r="F1357" s="53" t="s">
        <v>444</v>
      </c>
    </row>
    <row r="1358" spans="1:6" ht="24.95" customHeight="1" x14ac:dyDescent="0.2">
      <c r="A1358" s="35">
        <v>1356</v>
      </c>
      <c r="B1358" s="36" t="s">
        <v>1156</v>
      </c>
      <c r="C1358" s="3">
        <v>54968.99</v>
      </c>
      <c r="D1358" s="4">
        <v>12936</v>
      </c>
      <c r="E1358" s="37">
        <v>43861</v>
      </c>
      <c r="F1358" s="53" t="s">
        <v>4</v>
      </c>
    </row>
    <row r="1359" spans="1:6" ht="24.95" customHeight="1" x14ac:dyDescent="0.2">
      <c r="A1359" s="35">
        <v>1357</v>
      </c>
      <c r="B1359" s="36" t="s">
        <v>1157</v>
      </c>
      <c r="C1359" s="3">
        <v>54922.416589434666</v>
      </c>
      <c r="D1359" s="4">
        <v>10117</v>
      </c>
      <c r="E1359" s="37">
        <v>41663</v>
      </c>
      <c r="F1359" s="53" t="s">
        <v>4</v>
      </c>
    </row>
    <row r="1360" spans="1:6" ht="24.95" customHeight="1" x14ac:dyDescent="0.2">
      <c r="A1360" s="35">
        <v>1358</v>
      </c>
      <c r="B1360" s="36" t="s">
        <v>1158</v>
      </c>
      <c r="C1360" s="3">
        <v>54816.670528266914</v>
      </c>
      <c r="D1360" s="4">
        <v>25423</v>
      </c>
      <c r="E1360" s="37">
        <v>36308</v>
      </c>
      <c r="F1360" s="53" t="s">
        <v>763</v>
      </c>
    </row>
    <row r="1361" spans="1:6" ht="24.95" customHeight="1" x14ac:dyDescent="0.2">
      <c r="A1361" s="35">
        <v>1359</v>
      </c>
      <c r="B1361" s="36" t="s">
        <v>1159</v>
      </c>
      <c r="C1361" s="3">
        <v>54748.879170528264</v>
      </c>
      <c r="D1361" s="4">
        <v>12881</v>
      </c>
      <c r="E1361" s="37">
        <v>41831</v>
      </c>
      <c r="F1361" s="53" t="s">
        <v>89</v>
      </c>
    </row>
    <row r="1362" spans="1:6" ht="24.95" customHeight="1" x14ac:dyDescent="0.2">
      <c r="A1362" s="35">
        <v>1360</v>
      </c>
      <c r="B1362" s="36" t="s">
        <v>1160</v>
      </c>
      <c r="C1362" s="3">
        <v>54698.215940685819</v>
      </c>
      <c r="D1362" s="4">
        <v>23404</v>
      </c>
      <c r="E1362" s="37">
        <v>35860</v>
      </c>
      <c r="F1362" s="53" t="s">
        <v>184</v>
      </c>
    </row>
    <row r="1363" spans="1:6" ht="24.95" customHeight="1" x14ac:dyDescent="0.2">
      <c r="A1363" s="35">
        <v>1361</v>
      </c>
      <c r="B1363" s="36" t="s">
        <v>1161</v>
      </c>
      <c r="C1363" s="3">
        <v>54550.075301204823</v>
      </c>
      <c r="D1363" s="4">
        <v>15664</v>
      </c>
      <c r="E1363" s="37">
        <v>40466</v>
      </c>
      <c r="F1363" s="53" t="s">
        <v>4</v>
      </c>
    </row>
    <row r="1364" spans="1:6" ht="24.95" customHeight="1" x14ac:dyDescent="0.2">
      <c r="A1364" s="35">
        <v>1362</v>
      </c>
      <c r="B1364" s="36" t="s">
        <v>4557</v>
      </c>
      <c r="C1364" s="3">
        <v>54514.017608897128</v>
      </c>
      <c r="D1364" s="4">
        <v>12417</v>
      </c>
      <c r="E1364" s="37">
        <v>41453</v>
      </c>
      <c r="F1364" s="53" t="s">
        <v>23</v>
      </c>
    </row>
    <row r="1365" spans="1:6" ht="24.95" customHeight="1" x14ac:dyDescent="0.2">
      <c r="A1365" s="35">
        <v>1363</v>
      </c>
      <c r="B1365" s="36" t="s">
        <v>1162</v>
      </c>
      <c r="C1365" s="3">
        <v>54450.735634847086</v>
      </c>
      <c r="D1365" s="4">
        <v>13065</v>
      </c>
      <c r="E1365" s="37">
        <v>41670</v>
      </c>
      <c r="F1365" s="53" t="s">
        <v>189</v>
      </c>
    </row>
    <row r="1366" spans="1:6" ht="24.95" customHeight="1" x14ac:dyDescent="0.2">
      <c r="A1366" s="35">
        <v>1364</v>
      </c>
      <c r="B1366" s="36" t="s">
        <v>1163</v>
      </c>
      <c r="C1366" s="3">
        <v>54425.683503243745</v>
      </c>
      <c r="D1366" s="4">
        <v>16860</v>
      </c>
      <c r="E1366" s="37">
        <v>37701</v>
      </c>
      <c r="F1366" s="53" t="s">
        <v>184</v>
      </c>
    </row>
    <row r="1367" spans="1:6" ht="24.95" customHeight="1" x14ac:dyDescent="0.2">
      <c r="A1367" s="35">
        <v>1365</v>
      </c>
      <c r="B1367" s="36" t="s">
        <v>1164</v>
      </c>
      <c r="C1367" s="3">
        <v>54404.679999999993</v>
      </c>
      <c r="D1367" s="4">
        <v>11322</v>
      </c>
      <c r="E1367" s="37">
        <v>44323</v>
      </c>
      <c r="F1367" s="53" t="s">
        <v>25</v>
      </c>
    </row>
    <row r="1368" spans="1:6" ht="24.95" customHeight="1" x14ac:dyDescent="0.2">
      <c r="A1368" s="35">
        <v>1366</v>
      </c>
      <c r="B1368" s="36" t="s">
        <v>1165</v>
      </c>
      <c r="C1368" s="3">
        <v>54357</v>
      </c>
      <c r="D1368" s="4">
        <v>10534</v>
      </c>
      <c r="E1368" s="37">
        <v>42657</v>
      </c>
      <c r="F1368" s="53" t="s">
        <v>129</v>
      </c>
    </row>
    <row r="1369" spans="1:6" ht="24.95" customHeight="1" x14ac:dyDescent="0.2">
      <c r="A1369" s="35">
        <v>1367</v>
      </c>
      <c r="B1369" s="36" t="s">
        <v>1166</v>
      </c>
      <c r="C1369" s="3">
        <v>54291.310000000005</v>
      </c>
      <c r="D1369" s="4">
        <v>9515</v>
      </c>
      <c r="E1369" s="37">
        <v>43532</v>
      </c>
      <c r="F1369" s="53" t="s">
        <v>4</v>
      </c>
    </row>
    <row r="1370" spans="1:6" ht="24.95" customHeight="1" x14ac:dyDescent="0.2">
      <c r="A1370" s="35">
        <v>1368</v>
      </c>
      <c r="B1370" s="36" t="s">
        <v>1167</v>
      </c>
      <c r="C1370" s="3">
        <v>54161.550046339202</v>
      </c>
      <c r="D1370" s="4">
        <v>16715</v>
      </c>
      <c r="E1370" s="37">
        <v>37540</v>
      </c>
      <c r="F1370" s="53" t="s">
        <v>374</v>
      </c>
    </row>
    <row r="1371" spans="1:6" ht="24.95" customHeight="1" x14ac:dyDescent="0.2">
      <c r="A1371" s="35">
        <v>1369</v>
      </c>
      <c r="B1371" s="36" t="s">
        <v>1168</v>
      </c>
      <c r="C1371" s="3">
        <v>54157.958758109358</v>
      </c>
      <c r="D1371" s="4">
        <v>16853</v>
      </c>
      <c r="E1371" s="37">
        <v>40557</v>
      </c>
      <c r="F1371" s="53" t="s">
        <v>180</v>
      </c>
    </row>
    <row r="1372" spans="1:6" ht="24.95" customHeight="1" x14ac:dyDescent="0.2">
      <c r="A1372" s="35">
        <v>1370</v>
      </c>
      <c r="B1372" s="36" t="s">
        <v>1169</v>
      </c>
      <c r="C1372" s="3">
        <v>54137.801204819276</v>
      </c>
      <c r="D1372" s="4">
        <v>14224</v>
      </c>
      <c r="E1372" s="37">
        <v>40389</v>
      </c>
      <c r="F1372" s="53" t="s">
        <v>6531</v>
      </c>
    </row>
    <row r="1373" spans="1:6" ht="24.95" customHeight="1" x14ac:dyDescent="0.2">
      <c r="A1373" s="35">
        <v>1371</v>
      </c>
      <c r="B1373" s="36" t="s">
        <v>1170</v>
      </c>
      <c r="C1373" s="3">
        <v>54106.444045412427</v>
      </c>
      <c r="D1373" s="4">
        <v>11767</v>
      </c>
      <c r="E1373" s="37">
        <v>40578</v>
      </c>
      <c r="F1373" s="53" t="s">
        <v>4</v>
      </c>
    </row>
    <row r="1374" spans="1:6" ht="24.95" customHeight="1" x14ac:dyDescent="0.2">
      <c r="A1374" s="35">
        <v>1372</v>
      </c>
      <c r="B1374" s="36" t="s">
        <v>1171</v>
      </c>
      <c r="C1374" s="3">
        <v>54084.771779425391</v>
      </c>
      <c r="D1374" s="4">
        <v>11742</v>
      </c>
      <c r="E1374" s="37">
        <v>41957</v>
      </c>
      <c r="F1374" s="53" t="s">
        <v>4</v>
      </c>
    </row>
    <row r="1375" spans="1:6" ht="24.95" customHeight="1" x14ac:dyDescent="0.2">
      <c r="A1375" s="35">
        <v>1373</v>
      </c>
      <c r="B1375" s="36" t="s">
        <v>6310</v>
      </c>
      <c r="C1375" s="3">
        <f>'2023'!E80</f>
        <v>54029.729999999996</v>
      </c>
      <c r="D1375" s="4">
        <f>'2023'!F80</f>
        <v>8687</v>
      </c>
      <c r="E1375" s="37">
        <v>45030</v>
      </c>
      <c r="F1375" s="53" t="s">
        <v>5173</v>
      </c>
    </row>
    <row r="1376" spans="1:6" ht="24.95" customHeight="1" x14ac:dyDescent="0.2">
      <c r="A1376" s="35">
        <v>1374</v>
      </c>
      <c r="B1376" s="36" t="s">
        <v>1172</v>
      </c>
      <c r="C1376" s="3">
        <v>54003.127896200189</v>
      </c>
      <c r="D1376" s="4">
        <v>16488</v>
      </c>
      <c r="E1376" s="37">
        <v>37694</v>
      </c>
      <c r="F1376" s="53" t="s">
        <v>470</v>
      </c>
    </row>
    <row r="1377" spans="1:6" ht="24.95" customHeight="1" x14ac:dyDescent="0.2">
      <c r="A1377" s="35">
        <v>1375</v>
      </c>
      <c r="B1377" s="36" t="s">
        <v>7207</v>
      </c>
      <c r="C1377" s="3">
        <f>'2024'!E80</f>
        <v>53996</v>
      </c>
      <c r="D1377" s="4">
        <f>'2024'!F80</f>
        <v>10509</v>
      </c>
      <c r="E1377" s="37">
        <v>45576</v>
      </c>
      <c r="F1377" s="53" t="s">
        <v>129</v>
      </c>
    </row>
    <row r="1378" spans="1:6" ht="24.95" customHeight="1" x14ac:dyDescent="0.2">
      <c r="A1378" s="35">
        <v>1376</v>
      </c>
      <c r="B1378" s="36" t="s">
        <v>1173</v>
      </c>
      <c r="C1378" s="3">
        <v>53899.443929564412</v>
      </c>
      <c r="D1378" s="4">
        <v>17863</v>
      </c>
      <c r="E1378" s="37">
        <v>37897</v>
      </c>
      <c r="F1378" s="53" t="s">
        <v>184</v>
      </c>
    </row>
    <row r="1379" spans="1:6" ht="24.95" customHeight="1" x14ac:dyDescent="0.2">
      <c r="A1379" s="35">
        <v>1377</v>
      </c>
      <c r="B1379" s="36" t="s">
        <v>1174</v>
      </c>
      <c r="C1379" s="3">
        <v>53832.62859128823</v>
      </c>
      <c r="D1379" s="4">
        <v>15224</v>
      </c>
      <c r="E1379" s="37">
        <v>39864</v>
      </c>
      <c r="F1379" s="53" t="s">
        <v>45</v>
      </c>
    </row>
    <row r="1380" spans="1:6" ht="24.95" customHeight="1" x14ac:dyDescent="0.2">
      <c r="A1380" s="35">
        <v>1378</v>
      </c>
      <c r="B1380" s="36" t="s">
        <v>1175</v>
      </c>
      <c r="C1380" s="3">
        <v>53822.260194624658</v>
      </c>
      <c r="D1380" s="4">
        <v>16378</v>
      </c>
      <c r="E1380" s="37">
        <v>38268</v>
      </c>
      <c r="F1380" s="53" t="s">
        <v>95</v>
      </c>
    </row>
    <row r="1381" spans="1:6" ht="24.95" customHeight="1" x14ac:dyDescent="0.2">
      <c r="A1381" s="35">
        <v>1379</v>
      </c>
      <c r="B1381" s="36" t="s">
        <v>4558</v>
      </c>
      <c r="C1381" s="3">
        <v>53820.812094531975</v>
      </c>
      <c r="D1381" s="4">
        <v>13661</v>
      </c>
      <c r="E1381" s="37">
        <v>41362</v>
      </c>
      <c r="F1381" s="53" t="s">
        <v>129</v>
      </c>
    </row>
    <row r="1382" spans="1:6" ht="24.95" customHeight="1" x14ac:dyDescent="0.2">
      <c r="A1382" s="35">
        <v>1380</v>
      </c>
      <c r="B1382" s="36" t="s">
        <v>1176</v>
      </c>
      <c r="C1382" s="3">
        <v>53791.17</v>
      </c>
      <c r="D1382" s="4">
        <v>10655</v>
      </c>
      <c r="E1382" s="37">
        <v>42503</v>
      </c>
      <c r="F1382" s="53" t="s">
        <v>1566</v>
      </c>
    </row>
    <row r="1383" spans="1:6" ht="24.95" customHeight="1" x14ac:dyDescent="0.2">
      <c r="A1383" s="35">
        <v>1381</v>
      </c>
      <c r="B1383" s="36" t="s">
        <v>1177</v>
      </c>
      <c r="C1383" s="3">
        <v>53789.56</v>
      </c>
      <c r="D1383" s="4">
        <v>12393</v>
      </c>
      <c r="E1383" s="37">
        <v>43357</v>
      </c>
      <c r="F1383" s="53" t="s">
        <v>4</v>
      </c>
    </row>
    <row r="1384" spans="1:6" ht="24.95" customHeight="1" x14ac:dyDescent="0.2">
      <c r="A1384" s="35">
        <v>1382</v>
      </c>
      <c r="B1384" s="36" t="s">
        <v>1178</v>
      </c>
      <c r="C1384" s="3">
        <v>53671</v>
      </c>
      <c r="D1384" s="4">
        <v>17201</v>
      </c>
      <c r="E1384" s="37">
        <v>37540</v>
      </c>
      <c r="F1384" s="53" t="s">
        <v>1179</v>
      </c>
    </row>
    <row r="1385" spans="1:6" ht="24.95" customHeight="1" x14ac:dyDescent="0.2">
      <c r="A1385" s="35">
        <v>1383</v>
      </c>
      <c r="B1385" s="36" t="s">
        <v>1180</v>
      </c>
      <c r="C1385" s="3">
        <v>53668.732622798889</v>
      </c>
      <c r="D1385" s="4">
        <v>16743</v>
      </c>
      <c r="E1385" s="37">
        <v>39353</v>
      </c>
      <c r="F1385" s="53" t="s">
        <v>1181</v>
      </c>
    </row>
    <row r="1386" spans="1:6" ht="24.95" customHeight="1" x14ac:dyDescent="0.2">
      <c r="A1386" s="35">
        <v>1384</v>
      </c>
      <c r="B1386" s="36" t="s">
        <v>1182</v>
      </c>
      <c r="C1386" s="3">
        <v>53360.92</v>
      </c>
      <c r="D1386" s="4">
        <v>11744</v>
      </c>
      <c r="E1386" s="37">
        <v>42209</v>
      </c>
      <c r="F1386" s="53" t="s">
        <v>41</v>
      </c>
    </row>
    <row r="1387" spans="1:6" ht="24.95" customHeight="1" x14ac:dyDescent="0.2">
      <c r="A1387" s="35">
        <v>1385</v>
      </c>
      <c r="B1387" s="36" t="s">
        <v>4559</v>
      </c>
      <c r="C1387" s="3">
        <v>53292.834800741432</v>
      </c>
      <c r="D1387" s="4">
        <v>13202</v>
      </c>
      <c r="E1387" s="37">
        <v>41355</v>
      </c>
      <c r="F1387" s="53" t="s">
        <v>4</v>
      </c>
    </row>
    <row r="1388" spans="1:6" ht="24.95" customHeight="1" x14ac:dyDescent="0.2">
      <c r="A1388" s="35">
        <v>1386</v>
      </c>
      <c r="B1388" s="36" t="s">
        <v>4560</v>
      </c>
      <c r="C1388" s="3">
        <v>53222.25440222428</v>
      </c>
      <c r="D1388" s="4">
        <v>13491</v>
      </c>
      <c r="E1388" s="37">
        <v>41313</v>
      </c>
      <c r="F1388" s="53" t="s">
        <v>6529</v>
      </c>
    </row>
    <row r="1389" spans="1:6" ht="24.95" customHeight="1" x14ac:dyDescent="0.2">
      <c r="A1389" s="35">
        <v>1387</v>
      </c>
      <c r="B1389" s="36" t="s">
        <v>1183</v>
      </c>
      <c r="C1389" s="3">
        <v>53190.338276181654</v>
      </c>
      <c r="D1389" s="4">
        <v>17099</v>
      </c>
      <c r="E1389" s="37">
        <v>39163</v>
      </c>
      <c r="F1389" s="53" t="s">
        <v>6526</v>
      </c>
    </row>
    <row r="1390" spans="1:6" ht="24.95" customHeight="1" x14ac:dyDescent="0.2">
      <c r="A1390" s="35">
        <v>1388</v>
      </c>
      <c r="B1390" s="36" t="s">
        <v>1184</v>
      </c>
      <c r="C1390" s="3">
        <v>53174.37</v>
      </c>
      <c r="D1390" s="4">
        <v>8736</v>
      </c>
      <c r="E1390" s="37">
        <v>43861</v>
      </c>
      <c r="F1390" s="53" t="s">
        <v>41</v>
      </c>
    </row>
    <row r="1391" spans="1:6" ht="24.95" customHeight="1" x14ac:dyDescent="0.2">
      <c r="A1391" s="35">
        <v>1389</v>
      </c>
      <c r="B1391" s="36" t="s">
        <v>6311</v>
      </c>
      <c r="C1391" s="3">
        <f>'2023'!E81</f>
        <v>53174</v>
      </c>
      <c r="D1391" s="4">
        <f>'2023'!F81</f>
        <v>8050</v>
      </c>
      <c r="E1391" s="37">
        <v>45030</v>
      </c>
      <c r="F1391" s="53" t="s">
        <v>129</v>
      </c>
    </row>
    <row r="1392" spans="1:6" ht="24.95" customHeight="1" x14ac:dyDescent="0.2">
      <c r="A1392" s="35">
        <v>1390</v>
      </c>
      <c r="B1392" s="36" t="s">
        <v>1185</v>
      </c>
      <c r="C1392" s="3">
        <v>53172.69</v>
      </c>
      <c r="D1392" s="4">
        <v>11856</v>
      </c>
      <c r="E1392" s="37">
        <v>43798</v>
      </c>
      <c r="F1392" s="53" t="s">
        <v>1186</v>
      </c>
    </row>
    <row r="1393" spans="1:6" ht="24.95" customHeight="1" x14ac:dyDescent="0.2">
      <c r="A1393" s="35">
        <v>1391</v>
      </c>
      <c r="B1393" s="36" t="s">
        <v>1187</v>
      </c>
      <c r="C1393" s="3">
        <v>53132.156890639482</v>
      </c>
      <c r="D1393" s="4">
        <v>13139</v>
      </c>
      <c r="E1393" s="37">
        <v>41733</v>
      </c>
      <c r="F1393" s="53" t="s">
        <v>4</v>
      </c>
    </row>
    <row r="1394" spans="1:6" ht="24.95" customHeight="1" x14ac:dyDescent="0.2">
      <c r="A1394" s="35">
        <v>1392</v>
      </c>
      <c r="B1394" s="36" t="s">
        <v>1188</v>
      </c>
      <c r="C1394" s="3">
        <v>53076.343836886008</v>
      </c>
      <c r="D1394" s="4">
        <v>22795</v>
      </c>
      <c r="E1394" s="37">
        <v>36630</v>
      </c>
      <c r="F1394" s="53" t="s">
        <v>184</v>
      </c>
    </row>
    <row r="1395" spans="1:6" ht="24.95" customHeight="1" x14ac:dyDescent="0.2">
      <c r="A1395" s="35">
        <v>1393</v>
      </c>
      <c r="B1395" s="36" t="s">
        <v>1189</v>
      </c>
      <c r="C1395" s="3">
        <v>53050.133225208527</v>
      </c>
      <c r="D1395" s="4">
        <v>15356</v>
      </c>
      <c r="E1395" s="37">
        <v>40032</v>
      </c>
      <c r="F1395" s="53" t="s">
        <v>45</v>
      </c>
    </row>
    <row r="1396" spans="1:6" ht="24.95" customHeight="1" x14ac:dyDescent="0.2">
      <c r="A1396" s="35">
        <v>1394</v>
      </c>
      <c r="B1396" s="36" t="s">
        <v>4561</v>
      </c>
      <c r="C1396" s="3">
        <v>53032.00301204819</v>
      </c>
      <c r="D1396" s="4">
        <v>12861</v>
      </c>
      <c r="E1396" s="37">
        <v>41257</v>
      </c>
      <c r="F1396" s="53" t="s">
        <v>817</v>
      </c>
    </row>
    <row r="1397" spans="1:6" ht="24.95" customHeight="1" x14ac:dyDescent="0.2">
      <c r="A1397" s="35">
        <v>1395</v>
      </c>
      <c r="B1397" s="36" t="s">
        <v>1190</v>
      </c>
      <c r="C1397" s="3">
        <v>53024.212233549588</v>
      </c>
      <c r="D1397" s="4">
        <v>28416</v>
      </c>
      <c r="E1397" s="37">
        <v>36182</v>
      </c>
      <c r="F1397" s="53" t="s">
        <v>184</v>
      </c>
    </row>
    <row r="1398" spans="1:6" ht="24.95" customHeight="1" x14ac:dyDescent="0.2">
      <c r="A1398" s="35">
        <v>1396</v>
      </c>
      <c r="B1398" s="36" t="s">
        <v>1191</v>
      </c>
      <c r="C1398" s="3">
        <v>53016.98</v>
      </c>
      <c r="D1398" s="4">
        <v>8812</v>
      </c>
      <c r="E1398" s="37">
        <v>43896</v>
      </c>
      <c r="F1398" s="53" t="s">
        <v>10</v>
      </c>
    </row>
    <row r="1399" spans="1:6" ht="24.95" customHeight="1" x14ac:dyDescent="0.2">
      <c r="A1399" s="35">
        <v>1397</v>
      </c>
      <c r="B1399" s="36" t="s">
        <v>1192</v>
      </c>
      <c r="C1399" s="3">
        <v>53011.324142724749</v>
      </c>
      <c r="D1399" s="4">
        <v>16845</v>
      </c>
      <c r="E1399" s="37">
        <v>39521</v>
      </c>
      <c r="F1399" s="53" t="s">
        <v>6526</v>
      </c>
    </row>
    <row r="1400" spans="1:6" ht="24.95" customHeight="1" x14ac:dyDescent="0.2">
      <c r="A1400" s="35">
        <v>1398</v>
      </c>
      <c r="B1400" s="36" t="s">
        <v>1193</v>
      </c>
      <c r="C1400" s="3">
        <v>52995.337117701572</v>
      </c>
      <c r="D1400" s="4">
        <v>15555</v>
      </c>
      <c r="E1400" s="37">
        <v>38275</v>
      </c>
      <c r="F1400" s="53" t="s">
        <v>186</v>
      </c>
    </row>
    <row r="1401" spans="1:6" ht="24.95" customHeight="1" x14ac:dyDescent="0.2">
      <c r="A1401" s="35">
        <v>1399</v>
      </c>
      <c r="B1401" s="36" t="s">
        <v>1194</v>
      </c>
      <c r="C1401" s="3">
        <v>52724.73</v>
      </c>
      <c r="D1401" s="4">
        <v>9233</v>
      </c>
      <c r="E1401" s="37">
        <v>43434</v>
      </c>
      <c r="F1401" s="53" t="s">
        <v>45</v>
      </c>
    </row>
    <row r="1402" spans="1:6" ht="24.95" customHeight="1" x14ac:dyDescent="0.2">
      <c r="A1402" s="35">
        <v>1400</v>
      </c>
      <c r="B1402" s="36" t="s">
        <v>1195</v>
      </c>
      <c r="C1402" s="3">
        <v>52710.206209453194</v>
      </c>
      <c r="D1402" s="4">
        <v>16374</v>
      </c>
      <c r="E1402" s="37">
        <v>39101</v>
      </c>
      <c r="F1402" s="53" t="s">
        <v>1196</v>
      </c>
    </row>
    <row r="1403" spans="1:6" ht="24.95" customHeight="1" x14ac:dyDescent="0.2">
      <c r="A1403" s="35">
        <v>1401</v>
      </c>
      <c r="B1403" s="36" t="s">
        <v>1197</v>
      </c>
      <c r="C1403" s="3">
        <v>52703.313253012049</v>
      </c>
      <c r="D1403" s="4">
        <v>23853</v>
      </c>
      <c r="E1403" s="37">
        <v>35811</v>
      </c>
      <c r="F1403" s="53" t="s">
        <v>1198</v>
      </c>
    </row>
    <row r="1404" spans="1:6" ht="24.95" customHeight="1" x14ac:dyDescent="0.2">
      <c r="A1404" s="35">
        <v>1402</v>
      </c>
      <c r="B1404" s="36" t="s">
        <v>4562</v>
      </c>
      <c r="C1404" s="3">
        <v>52687.528962001852</v>
      </c>
      <c r="D1404" s="4">
        <v>13898</v>
      </c>
      <c r="E1404" s="37">
        <v>40956</v>
      </c>
      <c r="F1404" s="53" t="s">
        <v>6526</v>
      </c>
    </row>
    <row r="1405" spans="1:6" ht="24.95" customHeight="1" x14ac:dyDescent="0.2">
      <c r="A1405" s="35">
        <v>1403</v>
      </c>
      <c r="B1405" s="36" t="s">
        <v>1199</v>
      </c>
      <c r="C1405" s="3">
        <v>52650.47</v>
      </c>
      <c r="D1405" s="4">
        <v>10824</v>
      </c>
      <c r="E1405" s="37">
        <v>43875</v>
      </c>
      <c r="F1405" s="53" t="s">
        <v>1200</v>
      </c>
    </row>
    <row r="1406" spans="1:6" ht="24.95" customHeight="1" x14ac:dyDescent="0.2">
      <c r="A1406" s="35">
        <v>1404</v>
      </c>
      <c r="B1406" s="36" t="s">
        <v>1201</v>
      </c>
      <c r="C1406" s="3">
        <v>52640.46570898981</v>
      </c>
      <c r="D1406" s="4">
        <v>17632</v>
      </c>
      <c r="E1406" s="37">
        <v>37260</v>
      </c>
      <c r="F1406" s="53" t="s">
        <v>1080</v>
      </c>
    </row>
    <row r="1407" spans="1:6" ht="24.95" customHeight="1" x14ac:dyDescent="0.2">
      <c r="A1407" s="35">
        <v>1405</v>
      </c>
      <c r="B1407" s="36" t="s">
        <v>1202</v>
      </c>
      <c r="C1407" s="3">
        <v>52594.90268767377</v>
      </c>
      <c r="D1407" s="4">
        <v>11681</v>
      </c>
      <c r="E1407" s="37">
        <v>40599</v>
      </c>
      <c r="F1407" s="53" t="s">
        <v>180</v>
      </c>
    </row>
    <row r="1408" spans="1:6" ht="24.95" customHeight="1" x14ac:dyDescent="0.2">
      <c r="A1408" s="35">
        <v>1406</v>
      </c>
      <c r="B1408" s="36" t="s">
        <v>4563</v>
      </c>
      <c r="C1408" s="3">
        <v>52540.257182576461</v>
      </c>
      <c r="D1408" s="4">
        <v>12619</v>
      </c>
      <c r="E1408" s="37">
        <v>41390</v>
      </c>
      <c r="F1408" s="53" t="s">
        <v>129</v>
      </c>
    </row>
    <row r="1409" spans="1:6" ht="24.95" customHeight="1" x14ac:dyDescent="0.2">
      <c r="A1409" s="35">
        <v>1407</v>
      </c>
      <c r="B1409" s="36" t="s">
        <v>1203</v>
      </c>
      <c r="C1409" s="3">
        <v>52524.37</v>
      </c>
      <c r="D1409" s="4">
        <v>10218</v>
      </c>
      <c r="E1409" s="37">
        <v>42405</v>
      </c>
      <c r="F1409" s="53" t="s">
        <v>4</v>
      </c>
    </row>
    <row r="1410" spans="1:6" ht="24.95" customHeight="1" x14ac:dyDescent="0.2">
      <c r="A1410" s="35">
        <v>1408</v>
      </c>
      <c r="B1410" s="36" t="s">
        <v>1204</v>
      </c>
      <c r="C1410" s="3">
        <v>52495.076459684897</v>
      </c>
      <c r="D1410" s="4">
        <v>21830</v>
      </c>
      <c r="E1410" s="37">
        <v>37148</v>
      </c>
      <c r="F1410" s="53" t="s">
        <v>176</v>
      </c>
    </row>
    <row r="1411" spans="1:6" ht="24.95" customHeight="1" x14ac:dyDescent="0.2">
      <c r="A1411" s="35">
        <v>1409</v>
      </c>
      <c r="B1411" s="36" t="s">
        <v>1205</v>
      </c>
      <c r="C1411" s="3">
        <v>52454.009999999995</v>
      </c>
      <c r="D1411" s="4">
        <v>11602</v>
      </c>
      <c r="E1411" s="37">
        <v>42426</v>
      </c>
      <c r="F1411" s="53" t="s">
        <v>439</v>
      </c>
    </row>
    <row r="1412" spans="1:6" ht="24.95" customHeight="1" x14ac:dyDescent="0.2">
      <c r="A1412" s="35">
        <v>1410</v>
      </c>
      <c r="B1412" s="36" t="s">
        <v>7208</v>
      </c>
      <c r="C1412" s="3">
        <f>'2024'!E81</f>
        <v>52345.38</v>
      </c>
      <c r="D1412" s="4">
        <f>'2024'!F81</f>
        <v>8259</v>
      </c>
      <c r="E1412" s="37">
        <v>45366</v>
      </c>
      <c r="F1412" s="53" t="s">
        <v>426</v>
      </c>
    </row>
    <row r="1413" spans="1:6" ht="24.95" customHeight="1" x14ac:dyDescent="0.2">
      <c r="A1413" s="35">
        <v>1411</v>
      </c>
      <c r="B1413" s="36" t="s">
        <v>1206</v>
      </c>
      <c r="C1413" s="3">
        <v>52322</v>
      </c>
      <c r="D1413" s="4">
        <v>9285</v>
      </c>
      <c r="E1413" s="37">
        <v>44574</v>
      </c>
      <c r="F1413" s="53" t="s">
        <v>129</v>
      </c>
    </row>
    <row r="1414" spans="1:6" ht="24.95" customHeight="1" x14ac:dyDescent="0.2">
      <c r="A1414" s="35">
        <v>1412</v>
      </c>
      <c r="B1414" s="36" t="s">
        <v>1207</v>
      </c>
      <c r="C1414" s="3">
        <v>52217.475671918444</v>
      </c>
      <c r="D1414" s="4">
        <v>14082</v>
      </c>
      <c r="E1414" s="37">
        <v>39430</v>
      </c>
      <c r="F1414" s="53" t="s">
        <v>1181</v>
      </c>
    </row>
    <row r="1415" spans="1:6" ht="24.95" customHeight="1" x14ac:dyDescent="0.2">
      <c r="A1415" s="35">
        <v>1413</v>
      </c>
      <c r="B1415" s="36" t="s">
        <v>4564</v>
      </c>
      <c r="C1415" s="3">
        <v>52179.991742354032</v>
      </c>
      <c r="D1415" s="4">
        <v>12676</v>
      </c>
      <c r="E1415" s="37">
        <v>41446</v>
      </c>
      <c r="F1415" s="53" t="s">
        <v>439</v>
      </c>
    </row>
    <row r="1416" spans="1:6" ht="24.95" customHeight="1" x14ac:dyDescent="0.2">
      <c r="A1416" s="35">
        <v>1414</v>
      </c>
      <c r="B1416" s="36" t="s">
        <v>1208</v>
      </c>
      <c r="C1416" s="3">
        <v>52126.11</v>
      </c>
      <c r="D1416" s="4">
        <v>10826</v>
      </c>
      <c r="E1416" s="37">
        <v>42790</v>
      </c>
      <c r="F1416" s="53" t="s">
        <v>505</v>
      </c>
    </row>
    <row r="1417" spans="1:6" ht="24.95" customHeight="1" x14ac:dyDescent="0.2">
      <c r="A1417" s="35">
        <v>1415</v>
      </c>
      <c r="B1417" s="36" t="s">
        <v>1209</v>
      </c>
      <c r="C1417" s="3">
        <v>52012.62</v>
      </c>
      <c r="D1417" s="4">
        <v>7505</v>
      </c>
      <c r="E1417" s="37">
        <v>42384</v>
      </c>
      <c r="F1417" s="53" t="s">
        <v>23</v>
      </c>
    </row>
    <row r="1418" spans="1:6" ht="24.95" customHeight="1" x14ac:dyDescent="0.2">
      <c r="A1418" s="35">
        <v>1416</v>
      </c>
      <c r="B1418" s="36" t="s">
        <v>1210</v>
      </c>
      <c r="C1418" s="3">
        <v>51978.1</v>
      </c>
      <c r="D1418" s="4">
        <v>8680</v>
      </c>
      <c r="E1418" s="37">
        <v>43182</v>
      </c>
      <c r="F1418" s="53" t="s">
        <v>253</v>
      </c>
    </row>
    <row r="1419" spans="1:6" ht="24.95" customHeight="1" x14ac:dyDescent="0.2">
      <c r="A1419" s="35">
        <v>1417</v>
      </c>
      <c r="B1419" s="36" t="s">
        <v>1211</v>
      </c>
      <c r="C1419" s="3">
        <v>51977.67</v>
      </c>
      <c r="D1419" s="4">
        <v>8831</v>
      </c>
      <c r="E1419" s="37">
        <v>43448</v>
      </c>
      <c r="F1419" s="53" t="s">
        <v>4</v>
      </c>
    </row>
    <row r="1420" spans="1:6" ht="24.95" customHeight="1" x14ac:dyDescent="0.2">
      <c r="A1420" s="35">
        <v>1418</v>
      </c>
      <c r="B1420" s="36" t="s">
        <v>1212</v>
      </c>
      <c r="C1420" s="3">
        <v>51967.099165894346</v>
      </c>
      <c r="D1420" s="4">
        <v>22266</v>
      </c>
      <c r="E1420" s="37">
        <v>36217</v>
      </c>
      <c r="F1420" s="53" t="s">
        <v>184</v>
      </c>
    </row>
    <row r="1421" spans="1:6" ht="24.95" customHeight="1" x14ac:dyDescent="0.2">
      <c r="A1421" s="35">
        <v>1419</v>
      </c>
      <c r="B1421" s="36" t="s">
        <v>1213</v>
      </c>
      <c r="C1421" s="3">
        <v>51964.605537534757</v>
      </c>
      <c r="D1421" s="4">
        <v>13809</v>
      </c>
      <c r="E1421" s="37">
        <v>40116</v>
      </c>
      <c r="F1421" s="53" t="s">
        <v>4</v>
      </c>
    </row>
    <row r="1422" spans="1:6" ht="24.95" customHeight="1" x14ac:dyDescent="0.2">
      <c r="A1422" s="35">
        <v>1420</v>
      </c>
      <c r="B1422" s="36" t="s">
        <v>1214</v>
      </c>
      <c r="C1422" s="3">
        <v>51904.54</v>
      </c>
      <c r="D1422" s="4">
        <v>9099</v>
      </c>
      <c r="E1422" s="37">
        <v>43651</v>
      </c>
      <c r="F1422" s="53" t="s">
        <v>559</v>
      </c>
    </row>
    <row r="1423" spans="1:6" ht="24.95" customHeight="1" x14ac:dyDescent="0.2">
      <c r="A1423" s="35">
        <v>1421</v>
      </c>
      <c r="B1423" s="36" t="s">
        <v>1215</v>
      </c>
      <c r="C1423" s="3">
        <v>51802.02</v>
      </c>
      <c r="D1423" s="4">
        <v>8906</v>
      </c>
      <c r="E1423" s="37">
        <v>43721</v>
      </c>
      <c r="F1423" s="53" t="s">
        <v>253</v>
      </c>
    </row>
    <row r="1424" spans="1:6" ht="24.95" customHeight="1" x14ac:dyDescent="0.2">
      <c r="A1424" s="35">
        <v>1422</v>
      </c>
      <c r="B1424" s="36" t="s">
        <v>1216</v>
      </c>
      <c r="C1424" s="3">
        <v>51709.655931417983</v>
      </c>
      <c r="D1424" s="4">
        <v>11098</v>
      </c>
      <c r="E1424" s="37">
        <v>41908</v>
      </c>
      <c r="F1424" s="53" t="s">
        <v>45</v>
      </c>
    </row>
    <row r="1425" spans="1:6" ht="24.95" customHeight="1" x14ac:dyDescent="0.2">
      <c r="A1425" s="35">
        <v>1423</v>
      </c>
      <c r="B1425" s="36" t="s">
        <v>6312</v>
      </c>
      <c r="C1425" s="3">
        <f>'2023'!E82</f>
        <v>51702.26</v>
      </c>
      <c r="D1425" s="4">
        <f>'2023'!F82</f>
        <v>7437</v>
      </c>
      <c r="E1425" s="37">
        <v>45240</v>
      </c>
      <c r="F1425" s="53" t="s">
        <v>4</v>
      </c>
    </row>
    <row r="1426" spans="1:6" ht="24.95" customHeight="1" x14ac:dyDescent="0.2">
      <c r="A1426" s="35">
        <v>1424</v>
      </c>
      <c r="B1426" s="36" t="s">
        <v>1217</v>
      </c>
      <c r="C1426" s="3">
        <v>51665.74</v>
      </c>
      <c r="D1426" s="4">
        <v>8130</v>
      </c>
      <c r="E1426" s="37">
        <v>44330</v>
      </c>
      <c r="F1426" s="53" t="s">
        <v>4</v>
      </c>
    </row>
    <row r="1427" spans="1:6" ht="24.95" customHeight="1" x14ac:dyDescent="0.2">
      <c r="A1427" s="35">
        <v>1425</v>
      </c>
      <c r="B1427" s="36" t="s">
        <v>1218</v>
      </c>
      <c r="C1427" s="3">
        <v>51572.057460611679</v>
      </c>
      <c r="D1427" s="4">
        <v>14851</v>
      </c>
      <c r="E1427" s="37">
        <v>39507</v>
      </c>
      <c r="F1427" s="53" t="s">
        <v>125</v>
      </c>
    </row>
    <row r="1428" spans="1:6" ht="24.95" customHeight="1" x14ac:dyDescent="0.2">
      <c r="A1428" s="35">
        <v>1426</v>
      </c>
      <c r="B1428" s="36" t="s">
        <v>4565</v>
      </c>
      <c r="C1428" s="3">
        <v>51494.72891566265</v>
      </c>
      <c r="D1428" s="4">
        <v>13370</v>
      </c>
      <c r="E1428" s="37">
        <v>41060</v>
      </c>
      <c r="F1428" s="53" t="s">
        <v>4566</v>
      </c>
    </row>
    <row r="1429" spans="1:6" ht="24.95" customHeight="1" x14ac:dyDescent="0.2">
      <c r="A1429" s="35">
        <v>1427</v>
      </c>
      <c r="B1429" s="36" t="s">
        <v>1219</v>
      </c>
      <c r="C1429" s="3">
        <v>51361.15</v>
      </c>
      <c r="D1429" s="4">
        <v>10876</v>
      </c>
      <c r="E1429" s="37">
        <v>42587</v>
      </c>
      <c r="F1429" s="53" t="s">
        <v>4</v>
      </c>
    </row>
    <row r="1430" spans="1:6" ht="24.95" customHeight="1" x14ac:dyDescent="0.2">
      <c r="A1430" s="35">
        <v>1428</v>
      </c>
      <c r="B1430" s="36" t="s">
        <v>1220</v>
      </c>
      <c r="C1430" s="3">
        <v>51325.677710843374</v>
      </c>
      <c r="D1430" s="4">
        <v>15878</v>
      </c>
      <c r="E1430" s="37">
        <v>38296</v>
      </c>
      <c r="F1430" s="53" t="s">
        <v>6531</v>
      </c>
    </row>
    <row r="1431" spans="1:6" ht="24.95" customHeight="1" x14ac:dyDescent="0.2">
      <c r="A1431" s="35">
        <v>1429</v>
      </c>
      <c r="B1431" s="36" t="s">
        <v>1221</v>
      </c>
      <c r="C1431" s="3">
        <v>51295.78</v>
      </c>
      <c r="D1431" s="4">
        <v>12266</v>
      </c>
      <c r="E1431" s="37">
        <v>41662</v>
      </c>
      <c r="F1431" s="53" t="s">
        <v>4</v>
      </c>
    </row>
    <row r="1432" spans="1:6" ht="24.95" customHeight="1" x14ac:dyDescent="0.2">
      <c r="A1432" s="35">
        <v>1430</v>
      </c>
      <c r="B1432" s="36" t="s">
        <v>1069</v>
      </c>
      <c r="C1432" s="3">
        <v>51275.023169601482</v>
      </c>
      <c r="D1432" s="4">
        <v>20808</v>
      </c>
      <c r="E1432" s="37">
        <v>39220</v>
      </c>
      <c r="F1432" s="53" t="s">
        <v>45</v>
      </c>
    </row>
    <row r="1433" spans="1:6" ht="24.95" customHeight="1" x14ac:dyDescent="0.2">
      <c r="A1433" s="35">
        <v>1431</v>
      </c>
      <c r="B1433" s="36" t="s">
        <v>1222</v>
      </c>
      <c r="C1433" s="3">
        <v>51271.142261353103</v>
      </c>
      <c r="D1433" s="4">
        <v>24194</v>
      </c>
      <c r="E1433" s="37">
        <v>36770</v>
      </c>
      <c r="F1433" s="53" t="s">
        <v>673</v>
      </c>
    </row>
    <row r="1434" spans="1:6" ht="24.95" customHeight="1" x14ac:dyDescent="0.2">
      <c r="A1434" s="35">
        <v>1432</v>
      </c>
      <c r="B1434" s="36" t="s">
        <v>1223</v>
      </c>
      <c r="C1434" s="3">
        <v>51261.295180722896</v>
      </c>
      <c r="D1434" s="4">
        <v>22591</v>
      </c>
      <c r="E1434" s="37">
        <v>36203</v>
      </c>
      <c r="F1434" s="53" t="s">
        <v>184</v>
      </c>
    </row>
    <row r="1435" spans="1:6" ht="24.95" customHeight="1" x14ac:dyDescent="0.2">
      <c r="A1435" s="35">
        <v>1433</v>
      </c>
      <c r="B1435" s="36" t="s">
        <v>1224</v>
      </c>
      <c r="C1435" s="3">
        <v>51252.896200185358</v>
      </c>
      <c r="D1435" s="4">
        <v>12962</v>
      </c>
      <c r="E1435" s="37">
        <v>40123</v>
      </c>
      <c r="F1435" s="53" t="s">
        <v>125</v>
      </c>
    </row>
    <row r="1436" spans="1:6" ht="24.95" customHeight="1" x14ac:dyDescent="0.2">
      <c r="A1436" s="35">
        <v>1434</v>
      </c>
      <c r="B1436" s="36" t="s">
        <v>4567</v>
      </c>
      <c r="C1436" s="3">
        <v>51178.463855421687</v>
      </c>
      <c r="D1436" s="4">
        <v>12738</v>
      </c>
      <c r="E1436" s="37">
        <v>41551</v>
      </c>
      <c r="F1436" s="53" t="s">
        <v>23</v>
      </c>
    </row>
    <row r="1437" spans="1:6" ht="24.95" customHeight="1" x14ac:dyDescent="0.2">
      <c r="A1437" s="35">
        <v>1435</v>
      </c>
      <c r="B1437" s="36" t="s">
        <v>1225</v>
      </c>
      <c r="C1437" s="3">
        <v>51140.33</v>
      </c>
      <c r="D1437" s="4">
        <v>10015</v>
      </c>
      <c r="E1437" s="37">
        <v>42811</v>
      </c>
      <c r="F1437" s="53" t="s">
        <v>41</v>
      </c>
    </row>
    <row r="1438" spans="1:6" ht="24.95" customHeight="1" x14ac:dyDescent="0.2">
      <c r="A1438" s="35">
        <v>1436</v>
      </c>
      <c r="B1438" s="36" t="s">
        <v>1226</v>
      </c>
      <c r="C1438" s="3">
        <v>51135.020852641333</v>
      </c>
      <c r="D1438" s="4">
        <v>21948</v>
      </c>
      <c r="E1438" s="37">
        <v>36623</v>
      </c>
      <c r="F1438" s="53" t="s">
        <v>1227</v>
      </c>
    </row>
    <row r="1439" spans="1:6" ht="24.95" customHeight="1" x14ac:dyDescent="0.2">
      <c r="A1439" s="35">
        <v>1437</v>
      </c>
      <c r="B1439" s="36" t="s">
        <v>1228</v>
      </c>
      <c r="C1439" s="3">
        <v>51131.748146431884</v>
      </c>
      <c r="D1439" s="4">
        <v>15381</v>
      </c>
      <c r="E1439" s="37">
        <v>39087</v>
      </c>
      <c r="F1439" s="53" t="s">
        <v>125</v>
      </c>
    </row>
    <row r="1440" spans="1:6" ht="24.95" customHeight="1" x14ac:dyDescent="0.2">
      <c r="A1440" s="35">
        <v>1438</v>
      </c>
      <c r="B1440" s="36" t="s">
        <v>1229</v>
      </c>
      <c r="C1440" s="3">
        <v>51108.607506950881</v>
      </c>
      <c r="D1440" s="4">
        <v>18333</v>
      </c>
      <c r="E1440" s="37">
        <v>38765</v>
      </c>
      <c r="F1440" s="53" t="s">
        <v>1230</v>
      </c>
    </row>
    <row r="1441" spans="1:6" ht="24.95" customHeight="1" x14ac:dyDescent="0.2">
      <c r="A1441" s="35">
        <v>1439</v>
      </c>
      <c r="B1441" s="36" t="s">
        <v>1231</v>
      </c>
      <c r="C1441" s="3">
        <v>51074.779888785917</v>
      </c>
      <c r="D1441" s="4">
        <v>16356</v>
      </c>
      <c r="E1441" s="37">
        <v>38037</v>
      </c>
      <c r="F1441" s="53" t="s">
        <v>125</v>
      </c>
    </row>
    <row r="1442" spans="1:6" ht="24.95" customHeight="1" x14ac:dyDescent="0.2">
      <c r="A1442" s="35">
        <v>1440</v>
      </c>
      <c r="B1442" s="36" t="s">
        <v>1232</v>
      </c>
      <c r="C1442" s="3">
        <v>51062.760658016683</v>
      </c>
      <c r="D1442" s="4">
        <v>14206</v>
      </c>
      <c r="E1442" s="37">
        <v>40306</v>
      </c>
      <c r="F1442" s="53" t="s">
        <v>45</v>
      </c>
    </row>
    <row r="1443" spans="1:6" ht="24.95" customHeight="1" x14ac:dyDescent="0.2">
      <c r="A1443" s="35">
        <v>1441</v>
      </c>
      <c r="B1443" s="36" t="s">
        <v>4568</v>
      </c>
      <c r="C1443" s="3">
        <v>51053.927247451349</v>
      </c>
      <c r="D1443" s="4">
        <v>11594</v>
      </c>
      <c r="E1443" s="37">
        <v>40669</v>
      </c>
      <c r="F1443" s="53" t="s">
        <v>6531</v>
      </c>
    </row>
    <row r="1444" spans="1:6" ht="24.95" customHeight="1" x14ac:dyDescent="0.2">
      <c r="A1444" s="35">
        <v>1442</v>
      </c>
      <c r="B1444" s="36" t="s">
        <v>1233</v>
      </c>
      <c r="C1444" s="3">
        <v>51009.615384615383</v>
      </c>
      <c r="D1444" s="4">
        <v>13891</v>
      </c>
      <c r="E1444" s="37">
        <v>40025</v>
      </c>
      <c r="F1444" s="53" t="s">
        <v>45</v>
      </c>
    </row>
    <row r="1445" spans="1:6" ht="24.95" customHeight="1" x14ac:dyDescent="0.2">
      <c r="A1445" s="35">
        <v>1443</v>
      </c>
      <c r="B1445" s="36" t="s">
        <v>1234</v>
      </c>
      <c r="C1445" s="3">
        <v>50913.67</v>
      </c>
      <c r="D1445" s="4">
        <v>11910</v>
      </c>
      <c r="E1445" s="37">
        <v>43525</v>
      </c>
      <c r="F1445" s="53" t="s">
        <v>1235</v>
      </c>
    </row>
    <row r="1446" spans="1:6" ht="24.95" customHeight="1" x14ac:dyDescent="0.2">
      <c r="A1446" s="35">
        <v>1444</v>
      </c>
      <c r="B1446" s="36" t="s">
        <v>1236</v>
      </c>
      <c r="C1446" s="3">
        <v>50910.559999999998</v>
      </c>
      <c r="D1446" s="4">
        <v>9662</v>
      </c>
      <c r="E1446" s="37">
        <v>43112</v>
      </c>
      <c r="F1446" s="53" t="s">
        <v>4</v>
      </c>
    </row>
    <row r="1447" spans="1:6" ht="24.95" customHeight="1" x14ac:dyDescent="0.2">
      <c r="A1447" s="35">
        <v>1445</v>
      </c>
      <c r="B1447" s="36" t="s">
        <v>1237</v>
      </c>
      <c r="C1447" s="3">
        <v>50903.93</v>
      </c>
      <c r="D1447" s="4">
        <v>7926</v>
      </c>
      <c r="E1447" s="37">
        <v>44771</v>
      </c>
      <c r="F1447" s="53" t="s">
        <v>54</v>
      </c>
    </row>
    <row r="1448" spans="1:6" ht="24.95" customHeight="1" x14ac:dyDescent="0.2">
      <c r="A1448" s="35">
        <v>1446</v>
      </c>
      <c r="B1448" s="36" t="s">
        <v>1238</v>
      </c>
      <c r="C1448" s="3">
        <v>50893.477757182576</v>
      </c>
      <c r="D1448" s="4">
        <v>23331</v>
      </c>
      <c r="E1448" s="37">
        <v>36714</v>
      </c>
      <c r="F1448" s="53" t="s">
        <v>1066</v>
      </c>
    </row>
    <row r="1449" spans="1:6" ht="24.95" customHeight="1" x14ac:dyDescent="0.2">
      <c r="A1449" s="35">
        <v>1447</v>
      </c>
      <c r="B1449" s="36" t="s">
        <v>1239</v>
      </c>
      <c r="C1449" s="3">
        <v>50847.138554216872</v>
      </c>
      <c r="D1449" s="4">
        <v>21836</v>
      </c>
      <c r="E1449" s="37">
        <v>36252</v>
      </c>
      <c r="F1449" s="53" t="s">
        <v>6530</v>
      </c>
    </row>
    <row r="1450" spans="1:6" ht="24.95" customHeight="1" x14ac:dyDescent="0.2">
      <c r="A1450" s="35">
        <v>1448</v>
      </c>
      <c r="B1450" s="36" t="s">
        <v>1240</v>
      </c>
      <c r="C1450" s="3">
        <v>50707.686515291942</v>
      </c>
      <c r="D1450" s="4">
        <v>17593</v>
      </c>
      <c r="E1450" s="37">
        <v>40410</v>
      </c>
      <c r="F1450" s="53" t="s">
        <v>6531</v>
      </c>
    </row>
    <row r="1451" spans="1:6" ht="24.95" customHeight="1" x14ac:dyDescent="0.2">
      <c r="A1451" s="35">
        <v>1449</v>
      </c>
      <c r="B1451" s="36" t="s">
        <v>1241</v>
      </c>
      <c r="C1451" s="3">
        <v>50637.685356811868</v>
      </c>
      <c r="D1451" s="4">
        <v>11072</v>
      </c>
      <c r="E1451" s="37">
        <v>41684</v>
      </c>
      <c r="F1451" s="53" t="s">
        <v>505</v>
      </c>
    </row>
    <row r="1452" spans="1:6" ht="24.95" customHeight="1" x14ac:dyDescent="0.2">
      <c r="A1452" s="35">
        <v>1450</v>
      </c>
      <c r="B1452" s="36" t="s">
        <v>1242</v>
      </c>
      <c r="C1452" s="3">
        <v>50584.453197405004</v>
      </c>
      <c r="D1452" s="4">
        <v>16433</v>
      </c>
      <c r="E1452" s="37">
        <v>37617</v>
      </c>
      <c r="F1452" s="53" t="s">
        <v>184</v>
      </c>
    </row>
    <row r="1453" spans="1:6" ht="24.95" customHeight="1" x14ac:dyDescent="0.2">
      <c r="A1453" s="35">
        <v>1451</v>
      </c>
      <c r="B1453" s="36" t="s">
        <v>1243</v>
      </c>
      <c r="C1453" s="3">
        <v>50563.310936051901</v>
      </c>
      <c r="D1453" s="4">
        <v>16397</v>
      </c>
      <c r="E1453" s="37">
        <v>37491</v>
      </c>
      <c r="F1453" s="53" t="s">
        <v>1244</v>
      </c>
    </row>
    <row r="1454" spans="1:6" ht="24.95" customHeight="1" x14ac:dyDescent="0.2">
      <c r="A1454" s="35">
        <v>1452</v>
      </c>
      <c r="B1454" s="36" t="s">
        <v>4569</v>
      </c>
      <c r="C1454" s="3">
        <v>50500.753012048197</v>
      </c>
      <c r="D1454" s="4">
        <v>13111</v>
      </c>
      <c r="E1454" s="37">
        <v>40949</v>
      </c>
      <c r="F1454" s="53" t="s">
        <v>129</v>
      </c>
    </row>
    <row r="1455" spans="1:6" ht="24.95" customHeight="1" x14ac:dyDescent="0.2">
      <c r="A1455" s="35">
        <v>1453</v>
      </c>
      <c r="B1455" s="36" t="s">
        <v>1245</v>
      </c>
      <c r="C1455" s="3">
        <v>50469.42</v>
      </c>
      <c r="D1455" s="4">
        <v>9696</v>
      </c>
      <c r="E1455" s="37">
        <v>43406</v>
      </c>
      <c r="F1455" s="53" t="s">
        <v>16</v>
      </c>
    </row>
    <row r="1456" spans="1:6" ht="24.95" customHeight="1" x14ac:dyDescent="0.2">
      <c r="A1456" s="35">
        <v>1454</v>
      </c>
      <c r="B1456" s="36" t="s">
        <v>6313</v>
      </c>
      <c r="C1456" s="3">
        <f>'2023'!E83</f>
        <v>50434</v>
      </c>
      <c r="D1456" s="4">
        <f>'2023'!F83</f>
        <v>10953</v>
      </c>
      <c r="E1456" s="37">
        <v>45128</v>
      </c>
      <c r="F1456" s="53" t="s">
        <v>129</v>
      </c>
    </row>
    <row r="1457" spans="1:6" ht="24.95" customHeight="1" x14ac:dyDescent="0.2">
      <c r="A1457" s="35">
        <v>1455</v>
      </c>
      <c r="B1457" s="36" t="s">
        <v>4570</v>
      </c>
      <c r="C1457" s="3">
        <v>50406.336886005563</v>
      </c>
      <c r="D1457" s="4">
        <v>11815</v>
      </c>
      <c r="E1457" s="37">
        <v>41523</v>
      </c>
      <c r="F1457" s="53" t="s">
        <v>4</v>
      </c>
    </row>
    <row r="1458" spans="1:6" ht="24.95" customHeight="1" x14ac:dyDescent="0.2">
      <c r="A1458" s="35">
        <v>1456</v>
      </c>
      <c r="B1458" s="36" t="s">
        <v>1246</v>
      </c>
      <c r="C1458" s="3">
        <v>50378.533364226139</v>
      </c>
      <c r="D1458" s="4">
        <v>13381</v>
      </c>
      <c r="E1458" s="37">
        <v>39829</v>
      </c>
      <c r="F1458" s="53" t="s">
        <v>125</v>
      </c>
    </row>
    <row r="1459" spans="1:6" ht="24.95" customHeight="1" x14ac:dyDescent="0.2">
      <c r="A1459" s="35">
        <v>1457</v>
      </c>
      <c r="B1459" s="36" t="s">
        <v>1247</v>
      </c>
      <c r="C1459" s="3">
        <v>50365.210843373497</v>
      </c>
      <c r="D1459" s="4">
        <v>14920</v>
      </c>
      <c r="E1459" s="37">
        <v>37666</v>
      </c>
      <c r="F1459" s="53" t="s">
        <v>1248</v>
      </c>
    </row>
    <row r="1460" spans="1:6" ht="24.95" customHeight="1" x14ac:dyDescent="0.2">
      <c r="A1460" s="35">
        <v>1458</v>
      </c>
      <c r="B1460" s="36" t="s">
        <v>1249</v>
      </c>
      <c r="C1460" s="3">
        <v>50356.399999999994</v>
      </c>
      <c r="D1460" s="4">
        <v>10403</v>
      </c>
      <c r="E1460" s="37">
        <v>42279</v>
      </c>
      <c r="F1460" s="53" t="s">
        <v>89</v>
      </c>
    </row>
    <row r="1461" spans="1:6" ht="24.95" customHeight="1" x14ac:dyDescent="0.2">
      <c r="A1461" s="35">
        <v>1459</v>
      </c>
      <c r="B1461" s="36" t="s">
        <v>1250</v>
      </c>
      <c r="C1461" s="3">
        <v>50354.59</v>
      </c>
      <c r="D1461" s="4">
        <v>8670</v>
      </c>
      <c r="E1461" s="37">
        <v>43511</v>
      </c>
      <c r="F1461" s="53" t="s">
        <v>4</v>
      </c>
    </row>
    <row r="1462" spans="1:6" ht="24.95" customHeight="1" x14ac:dyDescent="0.2">
      <c r="A1462" s="35">
        <v>1460</v>
      </c>
      <c r="B1462" s="36" t="s">
        <v>1251</v>
      </c>
      <c r="C1462" s="3">
        <v>50347.98</v>
      </c>
      <c r="D1462" s="4">
        <v>8620</v>
      </c>
      <c r="E1462" s="37">
        <v>44512</v>
      </c>
      <c r="F1462" s="53" t="s">
        <v>16</v>
      </c>
    </row>
    <row r="1463" spans="1:6" ht="24.95" customHeight="1" x14ac:dyDescent="0.2">
      <c r="A1463" s="35">
        <v>1461</v>
      </c>
      <c r="B1463" s="36" t="s">
        <v>1252</v>
      </c>
      <c r="C1463" s="3">
        <v>50343.199721964782</v>
      </c>
      <c r="D1463" s="4">
        <v>13933</v>
      </c>
      <c r="E1463" s="37">
        <v>39976</v>
      </c>
      <c r="F1463" s="53" t="s">
        <v>444</v>
      </c>
    </row>
    <row r="1464" spans="1:6" ht="24.95" customHeight="1" x14ac:dyDescent="0.2">
      <c r="A1464" s="35">
        <v>1462</v>
      </c>
      <c r="B1464" s="36" t="s">
        <v>1253</v>
      </c>
      <c r="C1464" s="3">
        <v>50332.88</v>
      </c>
      <c r="D1464" s="4">
        <v>7319</v>
      </c>
      <c r="E1464" s="37">
        <v>44323</v>
      </c>
      <c r="F1464" s="53" t="s">
        <v>45</v>
      </c>
    </row>
    <row r="1465" spans="1:6" ht="24.95" customHeight="1" x14ac:dyDescent="0.2">
      <c r="A1465" s="35">
        <v>1463</v>
      </c>
      <c r="B1465" s="36" t="s">
        <v>1254</v>
      </c>
      <c r="C1465" s="3">
        <v>50042.82</v>
      </c>
      <c r="D1465" s="4">
        <v>9543</v>
      </c>
      <c r="E1465" s="37">
        <v>42944</v>
      </c>
      <c r="F1465" s="53" t="s">
        <v>489</v>
      </c>
    </row>
    <row r="1466" spans="1:6" ht="24.95" customHeight="1" x14ac:dyDescent="0.2">
      <c r="A1466" s="35">
        <v>1464</v>
      </c>
      <c r="B1466" s="36" t="s">
        <v>1255</v>
      </c>
      <c r="C1466" s="3">
        <v>49999.304911955514</v>
      </c>
      <c r="D1466" s="4">
        <v>12105</v>
      </c>
      <c r="E1466" s="37">
        <v>40179</v>
      </c>
      <c r="F1466" s="53" t="s">
        <v>616</v>
      </c>
    </row>
    <row r="1467" spans="1:6" ht="24.95" customHeight="1" x14ac:dyDescent="0.2">
      <c r="A1467" s="35">
        <v>1465</v>
      </c>
      <c r="B1467" s="36" t="s">
        <v>1256</v>
      </c>
      <c r="C1467" s="3">
        <v>49975.092678405934</v>
      </c>
      <c r="D1467" s="4">
        <v>22895</v>
      </c>
      <c r="E1467" s="37">
        <v>36168</v>
      </c>
      <c r="F1467" s="53" t="s">
        <v>1066</v>
      </c>
    </row>
    <row r="1468" spans="1:6" ht="24.95" customHeight="1" x14ac:dyDescent="0.2">
      <c r="A1468" s="35">
        <v>1466</v>
      </c>
      <c r="B1468" s="36" t="s">
        <v>1257</v>
      </c>
      <c r="C1468" s="3">
        <v>49789.735866543095</v>
      </c>
      <c r="D1468" s="4">
        <v>14590</v>
      </c>
      <c r="E1468" s="37">
        <v>40431</v>
      </c>
      <c r="F1468" s="53" t="s">
        <v>125</v>
      </c>
    </row>
    <row r="1469" spans="1:6" ht="24.95" customHeight="1" x14ac:dyDescent="0.2">
      <c r="A1469" s="35">
        <v>1467</v>
      </c>
      <c r="B1469" s="36" t="s">
        <v>7209</v>
      </c>
      <c r="C1469" s="3">
        <f>'2024'!E82</f>
        <v>49776.1</v>
      </c>
      <c r="D1469" s="4">
        <f>'2024'!F82</f>
        <v>9787</v>
      </c>
      <c r="E1469" s="37">
        <v>45310</v>
      </c>
      <c r="F1469" s="53" t="s">
        <v>5864</v>
      </c>
    </row>
    <row r="1470" spans="1:6" ht="24.95" customHeight="1" x14ac:dyDescent="0.2">
      <c r="A1470" s="35">
        <v>1468</v>
      </c>
      <c r="B1470" s="36" t="s">
        <v>1258</v>
      </c>
      <c r="C1470" s="3">
        <v>49656.78</v>
      </c>
      <c r="D1470" s="4">
        <v>7916</v>
      </c>
      <c r="E1470" s="37">
        <v>44638</v>
      </c>
      <c r="F1470" s="53" t="s">
        <v>4</v>
      </c>
    </row>
    <row r="1471" spans="1:6" ht="24.95" customHeight="1" x14ac:dyDescent="0.2">
      <c r="A1471" s="35">
        <v>1469</v>
      </c>
      <c r="B1471" s="36" t="s">
        <v>1259</v>
      </c>
      <c r="C1471" s="3">
        <v>49604.958294717333</v>
      </c>
      <c r="D1471" s="4">
        <v>22433</v>
      </c>
      <c r="E1471" s="37">
        <v>36476</v>
      </c>
      <c r="F1471" s="53" t="s">
        <v>1260</v>
      </c>
    </row>
    <row r="1472" spans="1:6" ht="24.95" customHeight="1" x14ac:dyDescent="0.2">
      <c r="A1472" s="35">
        <v>1470</v>
      </c>
      <c r="B1472" s="36" t="s">
        <v>1261</v>
      </c>
      <c r="C1472" s="3">
        <v>49598</v>
      </c>
      <c r="D1472" s="4">
        <v>9989</v>
      </c>
      <c r="E1472" s="37">
        <v>44617</v>
      </c>
      <c r="F1472" s="53" t="s">
        <v>129</v>
      </c>
    </row>
    <row r="1473" spans="1:6" ht="24.95" customHeight="1" x14ac:dyDescent="0.2">
      <c r="A1473" s="35">
        <v>1471</v>
      </c>
      <c r="B1473" s="36" t="s">
        <v>1262</v>
      </c>
      <c r="C1473" s="3">
        <v>49587.299999999996</v>
      </c>
      <c r="D1473" s="4">
        <v>10927</v>
      </c>
      <c r="E1473" s="37">
        <v>44379</v>
      </c>
      <c r="F1473" s="53" t="s">
        <v>10</v>
      </c>
    </row>
    <row r="1474" spans="1:6" ht="24.95" customHeight="1" x14ac:dyDescent="0.2">
      <c r="A1474" s="35">
        <v>1472</v>
      </c>
      <c r="B1474" s="36" t="s">
        <v>1263</v>
      </c>
      <c r="C1474" s="3">
        <v>49495.481927710847</v>
      </c>
      <c r="D1474" s="4">
        <v>21649</v>
      </c>
      <c r="E1474" s="37">
        <v>36105</v>
      </c>
      <c r="F1474" s="53" t="s">
        <v>6530</v>
      </c>
    </row>
    <row r="1475" spans="1:6" ht="24.95" customHeight="1" x14ac:dyDescent="0.2">
      <c r="A1475" s="35">
        <v>1473</v>
      </c>
      <c r="B1475" s="36" t="s">
        <v>7210</v>
      </c>
      <c r="C1475" s="3">
        <f>'2024'!E83</f>
        <v>49436.38</v>
      </c>
      <c r="D1475" s="4">
        <f>'2024'!F83</f>
        <v>7315</v>
      </c>
      <c r="E1475" s="37">
        <v>45639</v>
      </c>
      <c r="F1475" s="53" t="s">
        <v>25</v>
      </c>
    </row>
    <row r="1476" spans="1:6" ht="24.95" customHeight="1" x14ac:dyDescent="0.2">
      <c r="A1476" s="35">
        <v>1474</v>
      </c>
      <c r="B1476" s="36" t="s">
        <v>1264</v>
      </c>
      <c r="C1476" s="3">
        <v>49428.3</v>
      </c>
      <c r="D1476" s="4">
        <v>9288</v>
      </c>
      <c r="E1476" s="37">
        <v>43196</v>
      </c>
      <c r="F1476" s="53" t="s">
        <v>253</v>
      </c>
    </row>
    <row r="1477" spans="1:6" ht="24.95" customHeight="1" x14ac:dyDescent="0.2">
      <c r="A1477" s="35">
        <v>1475</v>
      </c>
      <c r="B1477" s="36" t="s">
        <v>1265</v>
      </c>
      <c r="C1477" s="3">
        <v>49425.249073215942</v>
      </c>
      <c r="D1477" s="4">
        <v>13823</v>
      </c>
      <c r="E1477" s="37">
        <v>39668</v>
      </c>
      <c r="F1477" s="53" t="s">
        <v>45</v>
      </c>
    </row>
    <row r="1478" spans="1:6" ht="24.95" customHeight="1" x14ac:dyDescent="0.2">
      <c r="A1478" s="35">
        <v>1476</v>
      </c>
      <c r="B1478" s="36" t="s">
        <v>1266</v>
      </c>
      <c r="C1478" s="3">
        <v>49422.787303058387</v>
      </c>
      <c r="D1478" s="4">
        <v>13237</v>
      </c>
      <c r="E1478" s="37">
        <v>39654</v>
      </c>
      <c r="F1478" s="53" t="s">
        <v>6531</v>
      </c>
    </row>
    <row r="1479" spans="1:6" ht="24.95" customHeight="1" x14ac:dyDescent="0.2">
      <c r="A1479" s="35">
        <v>1477</v>
      </c>
      <c r="B1479" s="36" t="s">
        <v>1267</v>
      </c>
      <c r="C1479" s="3">
        <v>49338.797497683045</v>
      </c>
      <c r="D1479" s="4">
        <v>11138</v>
      </c>
      <c r="E1479" s="37">
        <v>41789</v>
      </c>
      <c r="F1479" s="53" t="s">
        <v>1566</v>
      </c>
    </row>
    <row r="1480" spans="1:6" ht="24.95" customHeight="1" x14ac:dyDescent="0.2">
      <c r="A1480" s="35">
        <v>1478</v>
      </c>
      <c r="B1480" s="36" t="s">
        <v>7211</v>
      </c>
      <c r="C1480" s="3">
        <f>'2024'!E84</f>
        <v>49319.75</v>
      </c>
      <c r="D1480" s="4">
        <f>'2024'!F84</f>
        <v>6970</v>
      </c>
      <c r="E1480" s="37">
        <v>45590</v>
      </c>
      <c r="F1480" s="53" t="s">
        <v>6691</v>
      </c>
    </row>
    <row r="1481" spans="1:6" ht="24.95" customHeight="1" x14ac:dyDescent="0.2">
      <c r="A1481" s="35">
        <v>1479</v>
      </c>
      <c r="B1481" s="36" t="s">
        <v>1268</v>
      </c>
      <c r="C1481" s="3">
        <v>49255</v>
      </c>
      <c r="D1481" s="4">
        <v>9197</v>
      </c>
      <c r="E1481" s="37">
        <v>43805</v>
      </c>
      <c r="F1481" s="53" t="s">
        <v>559</v>
      </c>
    </row>
    <row r="1482" spans="1:6" ht="24.95" customHeight="1" x14ac:dyDescent="0.2">
      <c r="A1482" s="35">
        <v>1480</v>
      </c>
      <c r="B1482" s="36" t="s">
        <v>1269</v>
      </c>
      <c r="C1482" s="3">
        <v>49201.401760889719</v>
      </c>
      <c r="D1482" s="4">
        <v>10706</v>
      </c>
      <c r="E1482" s="37">
        <v>41649</v>
      </c>
      <c r="F1482" s="53" t="s">
        <v>4</v>
      </c>
    </row>
    <row r="1483" spans="1:6" ht="24.95" customHeight="1" x14ac:dyDescent="0.2">
      <c r="A1483" s="35">
        <v>1481</v>
      </c>
      <c r="B1483" s="36" t="s">
        <v>1270</v>
      </c>
      <c r="C1483" s="3">
        <v>49174.3</v>
      </c>
      <c r="D1483" s="4">
        <v>10968</v>
      </c>
      <c r="E1483" s="37">
        <v>42300</v>
      </c>
      <c r="F1483" s="53" t="s">
        <v>4</v>
      </c>
    </row>
    <row r="1484" spans="1:6" ht="24.95" customHeight="1" x14ac:dyDescent="0.2">
      <c r="A1484" s="35">
        <v>1482</v>
      </c>
      <c r="B1484" s="36" t="s">
        <v>1271</v>
      </c>
      <c r="C1484" s="3">
        <v>49145</v>
      </c>
      <c r="D1484" s="4">
        <v>7312</v>
      </c>
      <c r="E1484" s="37">
        <v>44666</v>
      </c>
      <c r="F1484" s="53" t="s">
        <v>129</v>
      </c>
    </row>
    <row r="1485" spans="1:6" ht="24.95" customHeight="1" x14ac:dyDescent="0.2">
      <c r="A1485" s="35">
        <v>1483</v>
      </c>
      <c r="B1485" s="36" t="s">
        <v>1272</v>
      </c>
      <c r="C1485" s="3">
        <v>49101.888322520856</v>
      </c>
      <c r="D1485" s="4">
        <v>13828</v>
      </c>
      <c r="E1485" s="37">
        <v>39549</v>
      </c>
      <c r="F1485" s="53" t="s">
        <v>6526</v>
      </c>
    </row>
    <row r="1486" spans="1:6" ht="24.95" customHeight="1" x14ac:dyDescent="0.2">
      <c r="A1486" s="35">
        <v>1484</v>
      </c>
      <c r="B1486" s="36" t="s">
        <v>1273</v>
      </c>
      <c r="C1486" s="3">
        <v>49072.790199258576</v>
      </c>
      <c r="D1486" s="4">
        <v>13441</v>
      </c>
      <c r="E1486" s="37">
        <v>40452</v>
      </c>
      <c r="F1486" s="53" t="s">
        <v>45</v>
      </c>
    </row>
    <row r="1487" spans="1:6" ht="24.95" customHeight="1" x14ac:dyDescent="0.2">
      <c r="A1487" s="35">
        <v>1485</v>
      </c>
      <c r="B1487" s="36" t="s">
        <v>1274</v>
      </c>
      <c r="C1487" s="3">
        <v>49027.85</v>
      </c>
      <c r="D1487" s="4">
        <v>11042</v>
      </c>
      <c r="E1487" s="37">
        <v>44372</v>
      </c>
      <c r="F1487" s="53" t="s">
        <v>1051</v>
      </c>
    </row>
    <row r="1488" spans="1:6" ht="24.95" customHeight="1" x14ac:dyDescent="0.2">
      <c r="A1488" s="35">
        <v>1486</v>
      </c>
      <c r="B1488" s="36" t="s">
        <v>6315</v>
      </c>
      <c r="C1488" s="3">
        <f>'2023'!E85</f>
        <v>48868.7</v>
      </c>
      <c r="D1488" s="4">
        <f>'2023'!F85</f>
        <v>7934</v>
      </c>
      <c r="E1488" s="37">
        <v>44981</v>
      </c>
      <c r="F1488" s="53" t="s">
        <v>45</v>
      </c>
    </row>
    <row r="1489" spans="1:6" ht="24.95" customHeight="1" x14ac:dyDescent="0.2">
      <c r="A1489" s="35">
        <v>1487</v>
      </c>
      <c r="B1489" s="36" t="s">
        <v>1275</v>
      </c>
      <c r="C1489" s="3">
        <v>48848.007414272477</v>
      </c>
      <c r="D1489" s="4">
        <v>15618</v>
      </c>
      <c r="E1489" s="37">
        <v>39003</v>
      </c>
      <c r="F1489" s="53" t="s">
        <v>186</v>
      </c>
    </row>
    <row r="1490" spans="1:6" ht="24.95" customHeight="1" x14ac:dyDescent="0.2">
      <c r="A1490" s="35">
        <v>1488</v>
      </c>
      <c r="B1490" s="36" t="s">
        <v>1276</v>
      </c>
      <c r="C1490" s="3">
        <v>48829.355885078781</v>
      </c>
      <c r="D1490" s="4">
        <v>14803</v>
      </c>
      <c r="E1490" s="37">
        <v>37687</v>
      </c>
      <c r="F1490" s="53" t="s">
        <v>184</v>
      </c>
    </row>
    <row r="1491" spans="1:6" ht="24.95" customHeight="1" x14ac:dyDescent="0.2">
      <c r="A1491" s="35">
        <v>1489</v>
      </c>
      <c r="B1491" s="36" t="s">
        <v>1277</v>
      </c>
      <c r="C1491" s="3">
        <v>48755.068350324378</v>
      </c>
      <c r="D1491" s="4">
        <v>11264</v>
      </c>
      <c r="E1491" s="37">
        <v>40060</v>
      </c>
      <c r="F1491" s="53" t="s">
        <v>4</v>
      </c>
    </row>
    <row r="1492" spans="1:6" ht="24.95" customHeight="1" x14ac:dyDescent="0.2">
      <c r="A1492" s="35">
        <v>1490</v>
      </c>
      <c r="B1492" s="36" t="s">
        <v>1278</v>
      </c>
      <c r="C1492" s="3">
        <v>48741.514133456913</v>
      </c>
      <c r="D1492" s="4">
        <v>14568</v>
      </c>
      <c r="E1492" s="37">
        <v>39017</v>
      </c>
      <c r="F1492" s="53" t="s">
        <v>975</v>
      </c>
    </row>
    <row r="1493" spans="1:6" ht="24.95" customHeight="1" x14ac:dyDescent="0.2">
      <c r="A1493" s="35">
        <v>1491</v>
      </c>
      <c r="B1493" s="36" t="s">
        <v>1279</v>
      </c>
      <c r="C1493" s="3">
        <v>48697.09</v>
      </c>
      <c r="D1493" s="4">
        <v>8526</v>
      </c>
      <c r="E1493" s="37">
        <v>43497</v>
      </c>
      <c r="F1493" s="53" t="s">
        <v>4</v>
      </c>
    </row>
    <row r="1494" spans="1:6" ht="24.95" customHeight="1" x14ac:dyDescent="0.2">
      <c r="A1494" s="35">
        <v>1492</v>
      </c>
      <c r="B1494" s="36" t="s">
        <v>1280</v>
      </c>
      <c r="C1494" s="3">
        <v>48652.513901760889</v>
      </c>
      <c r="D1494" s="4">
        <v>16075</v>
      </c>
      <c r="E1494" s="37">
        <v>39213</v>
      </c>
      <c r="F1494" s="53" t="s">
        <v>6531</v>
      </c>
    </row>
    <row r="1495" spans="1:6" ht="24.95" customHeight="1" x14ac:dyDescent="0.2">
      <c r="A1495" s="35">
        <v>1493</v>
      </c>
      <c r="B1495" s="36" t="s">
        <v>1281</v>
      </c>
      <c r="C1495" s="3">
        <v>48628.59</v>
      </c>
      <c r="D1495" s="4">
        <v>11200</v>
      </c>
      <c r="E1495" s="37">
        <v>42650</v>
      </c>
      <c r="F1495" s="53" t="s">
        <v>253</v>
      </c>
    </row>
    <row r="1496" spans="1:6" ht="24.95" customHeight="1" x14ac:dyDescent="0.2">
      <c r="A1496" s="35">
        <v>1494</v>
      </c>
      <c r="B1496" s="36" t="s">
        <v>7212</v>
      </c>
      <c r="C1496" s="3">
        <f>'2024'!E85</f>
        <v>48615.33</v>
      </c>
      <c r="D1496" s="4">
        <f>'2024'!F85</f>
        <v>9347</v>
      </c>
      <c r="E1496" s="37">
        <v>45296</v>
      </c>
      <c r="F1496" s="53" t="s">
        <v>426</v>
      </c>
    </row>
    <row r="1497" spans="1:6" ht="24.95" customHeight="1" x14ac:dyDescent="0.2">
      <c r="A1497" s="35">
        <v>1495</v>
      </c>
      <c r="B1497" s="36" t="s">
        <v>1282</v>
      </c>
      <c r="C1497" s="3">
        <v>48602.293790546806</v>
      </c>
      <c r="D1497" s="4">
        <v>22325</v>
      </c>
      <c r="E1497" s="37">
        <v>36784</v>
      </c>
      <c r="F1497" s="53" t="s">
        <v>6530</v>
      </c>
    </row>
    <row r="1498" spans="1:6" ht="24.95" customHeight="1" x14ac:dyDescent="0.2">
      <c r="A1498" s="35">
        <v>1496</v>
      </c>
      <c r="B1498" s="36" t="s">
        <v>4571</v>
      </c>
      <c r="C1498" s="3">
        <v>48591.43303985172</v>
      </c>
      <c r="D1498" s="4">
        <v>12765</v>
      </c>
      <c r="E1498" s="37">
        <v>41145</v>
      </c>
      <c r="F1498" s="53" t="s">
        <v>23</v>
      </c>
    </row>
    <row r="1499" spans="1:6" ht="24.95" customHeight="1" x14ac:dyDescent="0.2">
      <c r="A1499" s="35">
        <v>1497</v>
      </c>
      <c r="B1499" s="36" t="s">
        <v>1283</v>
      </c>
      <c r="C1499" s="3">
        <v>48590.708989805375</v>
      </c>
      <c r="D1499" s="4">
        <v>14150</v>
      </c>
      <c r="E1499" s="37">
        <v>39157</v>
      </c>
      <c r="F1499" s="53" t="s">
        <v>1284</v>
      </c>
    </row>
    <row r="1500" spans="1:6" ht="24.95" customHeight="1" x14ac:dyDescent="0.2">
      <c r="A1500" s="35">
        <v>1498</v>
      </c>
      <c r="B1500" s="36" t="s">
        <v>1285</v>
      </c>
      <c r="C1500" s="3">
        <v>48570.145968489342</v>
      </c>
      <c r="D1500" s="4">
        <v>21857</v>
      </c>
      <c r="E1500" s="37">
        <v>38065</v>
      </c>
      <c r="F1500" s="53" t="s">
        <v>95</v>
      </c>
    </row>
    <row r="1501" spans="1:6" ht="24.95" customHeight="1" x14ac:dyDescent="0.2">
      <c r="A1501" s="35">
        <v>1499</v>
      </c>
      <c r="B1501" s="36" t="s">
        <v>1286</v>
      </c>
      <c r="C1501" s="3">
        <v>48482.239999999998</v>
      </c>
      <c r="D1501" s="4">
        <v>13315</v>
      </c>
      <c r="E1501" s="37">
        <v>42017</v>
      </c>
      <c r="F1501" s="53" t="s">
        <v>4</v>
      </c>
    </row>
    <row r="1502" spans="1:6" ht="24.95" customHeight="1" x14ac:dyDescent="0.2">
      <c r="A1502" s="35">
        <v>1500</v>
      </c>
      <c r="B1502" s="36" t="s">
        <v>1287</v>
      </c>
      <c r="C1502" s="3">
        <v>48438.368860055612</v>
      </c>
      <c r="D1502" s="4">
        <v>21375</v>
      </c>
      <c r="E1502" s="37">
        <v>36175</v>
      </c>
      <c r="F1502" s="53" t="s">
        <v>184</v>
      </c>
    </row>
    <row r="1503" spans="1:6" ht="24.95" customHeight="1" x14ac:dyDescent="0.2">
      <c r="A1503" s="35">
        <v>1501</v>
      </c>
      <c r="B1503" s="36" t="s">
        <v>1288</v>
      </c>
      <c r="C1503" s="3">
        <v>48343.663113994444</v>
      </c>
      <c r="D1503" s="4">
        <v>14606</v>
      </c>
      <c r="E1503" s="37">
        <v>37673</v>
      </c>
      <c r="F1503" s="53" t="s">
        <v>125</v>
      </c>
    </row>
    <row r="1504" spans="1:6" ht="24.95" customHeight="1" x14ac:dyDescent="0.2">
      <c r="A1504" s="35">
        <v>1502</v>
      </c>
      <c r="B1504" s="36" t="s">
        <v>1289</v>
      </c>
      <c r="C1504" s="3">
        <v>48280.236329935127</v>
      </c>
      <c r="D1504" s="4">
        <v>15107</v>
      </c>
      <c r="E1504" s="37">
        <v>38947</v>
      </c>
      <c r="F1504" s="53" t="s">
        <v>125</v>
      </c>
    </row>
    <row r="1505" spans="1:6" ht="24.95" customHeight="1" x14ac:dyDescent="0.2">
      <c r="A1505" s="35">
        <v>1503</v>
      </c>
      <c r="B1505" s="36" t="s">
        <v>4572</v>
      </c>
      <c r="C1505" s="3">
        <v>48215.234012974979</v>
      </c>
      <c r="D1505" s="4">
        <v>12775</v>
      </c>
      <c r="E1505" s="37">
        <v>40627</v>
      </c>
      <c r="F1505" s="53" t="s">
        <v>4</v>
      </c>
    </row>
    <row r="1506" spans="1:6" ht="24.95" customHeight="1" x14ac:dyDescent="0.2">
      <c r="A1506" s="35">
        <v>1504</v>
      </c>
      <c r="B1506" s="36" t="s">
        <v>1290</v>
      </c>
      <c r="C1506" s="3">
        <v>48155.989341983317</v>
      </c>
      <c r="D1506" s="4">
        <v>13508</v>
      </c>
      <c r="E1506" s="37">
        <v>40137</v>
      </c>
      <c r="F1506" s="53" t="s">
        <v>4</v>
      </c>
    </row>
    <row r="1507" spans="1:6" ht="24.95" customHeight="1" x14ac:dyDescent="0.2">
      <c r="A1507" s="35">
        <v>1505</v>
      </c>
      <c r="B1507" s="36" t="s">
        <v>1291</v>
      </c>
      <c r="C1507" s="3">
        <v>48130.53</v>
      </c>
      <c r="D1507" s="4">
        <v>8193</v>
      </c>
      <c r="E1507" s="37">
        <v>43854</v>
      </c>
      <c r="F1507" s="53" t="s">
        <v>4</v>
      </c>
    </row>
    <row r="1508" spans="1:6" ht="24.95" customHeight="1" x14ac:dyDescent="0.2">
      <c r="A1508" s="35">
        <v>1506</v>
      </c>
      <c r="B1508" s="36" t="s">
        <v>1292</v>
      </c>
      <c r="C1508" s="3">
        <v>48066</v>
      </c>
      <c r="D1508" s="4">
        <v>10223</v>
      </c>
      <c r="E1508" s="37">
        <v>41999</v>
      </c>
      <c r="F1508" s="53" t="s">
        <v>41</v>
      </c>
    </row>
    <row r="1509" spans="1:6" ht="24.95" customHeight="1" x14ac:dyDescent="0.2">
      <c r="A1509" s="35">
        <v>1507</v>
      </c>
      <c r="B1509" s="36" t="s">
        <v>1293</v>
      </c>
      <c r="C1509" s="3">
        <v>48048.250695088049</v>
      </c>
      <c r="D1509" s="4">
        <v>21980</v>
      </c>
      <c r="E1509" s="37">
        <v>36665</v>
      </c>
      <c r="F1509" s="53" t="s">
        <v>342</v>
      </c>
    </row>
    <row r="1510" spans="1:6" ht="24.95" customHeight="1" x14ac:dyDescent="0.2">
      <c r="A1510" s="35">
        <v>1508</v>
      </c>
      <c r="B1510" s="36" t="s">
        <v>1294</v>
      </c>
      <c r="C1510" s="3">
        <v>48014.944392956444</v>
      </c>
      <c r="D1510" s="4">
        <v>23881</v>
      </c>
      <c r="E1510" s="37">
        <v>36266</v>
      </c>
      <c r="F1510" s="53" t="s">
        <v>1066</v>
      </c>
    </row>
    <row r="1511" spans="1:6" ht="24.95" customHeight="1" x14ac:dyDescent="0.2">
      <c r="A1511" s="35">
        <v>1509</v>
      </c>
      <c r="B1511" s="36" t="s">
        <v>1295</v>
      </c>
      <c r="C1511" s="3">
        <v>47995.829471733086</v>
      </c>
      <c r="D1511" s="4">
        <v>13691</v>
      </c>
      <c r="E1511" s="37">
        <v>39535</v>
      </c>
      <c r="F1511" s="53" t="s">
        <v>6525</v>
      </c>
    </row>
    <row r="1512" spans="1:6" ht="24.95" customHeight="1" x14ac:dyDescent="0.2">
      <c r="A1512" s="35">
        <v>1510</v>
      </c>
      <c r="B1512" s="36" t="s">
        <v>1296</v>
      </c>
      <c r="C1512" s="3">
        <v>47950.35</v>
      </c>
      <c r="D1512" s="4">
        <v>8985</v>
      </c>
      <c r="E1512" s="37">
        <v>42958</v>
      </c>
      <c r="F1512" s="53" t="s">
        <v>45</v>
      </c>
    </row>
    <row r="1513" spans="1:6" ht="24.95" customHeight="1" x14ac:dyDescent="0.2">
      <c r="A1513" s="35">
        <v>1511</v>
      </c>
      <c r="B1513" s="36" t="s">
        <v>1297</v>
      </c>
      <c r="C1513" s="3">
        <v>47936.240000000005</v>
      </c>
      <c r="D1513" s="4">
        <v>9112</v>
      </c>
      <c r="E1513" s="37">
        <v>42832</v>
      </c>
      <c r="F1513" s="53" t="s">
        <v>25</v>
      </c>
    </row>
    <row r="1514" spans="1:6" ht="24.95" customHeight="1" x14ac:dyDescent="0.2">
      <c r="A1514" s="35">
        <v>1512</v>
      </c>
      <c r="B1514" s="36" t="s">
        <v>6316</v>
      </c>
      <c r="C1514" s="3">
        <f>'2023'!E86</f>
        <v>47928.22</v>
      </c>
      <c r="D1514" s="4">
        <f>'2023'!F86</f>
        <v>6685</v>
      </c>
      <c r="E1514" s="37">
        <v>45044</v>
      </c>
      <c r="F1514" s="53" t="s">
        <v>4</v>
      </c>
    </row>
    <row r="1515" spans="1:6" ht="24.95" customHeight="1" x14ac:dyDescent="0.2">
      <c r="A1515" s="35">
        <v>1513</v>
      </c>
      <c r="B1515" s="36" t="s">
        <v>1298</v>
      </c>
      <c r="C1515" s="3">
        <v>47908.364226135309</v>
      </c>
      <c r="D1515" s="4">
        <v>17042</v>
      </c>
      <c r="E1515" s="37">
        <v>36861</v>
      </c>
      <c r="F1515" s="53" t="s">
        <v>673</v>
      </c>
    </row>
    <row r="1516" spans="1:6" ht="24.95" customHeight="1" x14ac:dyDescent="0.2">
      <c r="A1516" s="35">
        <v>1514</v>
      </c>
      <c r="B1516" s="36" t="s">
        <v>1299</v>
      </c>
      <c r="C1516" s="3">
        <v>47908.33</v>
      </c>
      <c r="D1516" s="4">
        <v>8956</v>
      </c>
      <c r="E1516" s="37">
        <v>43063</v>
      </c>
      <c r="F1516" s="53" t="s">
        <v>253</v>
      </c>
    </row>
    <row r="1517" spans="1:6" ht="24.95" customHeight="1" x14ac:dyDescent="0.2">
      <c r="A1517" s="35">
        <v>1515</v>
      </c>
      <c r="B1517" s="36" t="s">
        <v>1300</v>
      </c>
      <c r="C1517" s="3">
        <v>47896.605653382765</v>
      </c>
      <c r="D1517" s="4">
        <v>13902</v>
      </c>
      <c r="E1517" s="37">
        <v>39045</v>
      </c>
      <c r="F1517" s="53" t="s">
        <v>6531</v>
      </c>
    </row>
    <row r="1518" spans="1:6" ht="24.95" customHeight="1" x14ac:dyDescent="0.2">
      <c r="A1518" s="35">
        <v>1516</v>
      </c>
      <c r="B1518" s="36" t="s">
        <v>1301</v>
      </c>
      <c r="C1518" s="3">
        <v>47814.121872103802</v>
      </c>
      <c r="D1518" s="4">
        <v>13066</v>
      </c>
      <c r="E1518" s="37">
        <v>39962</v>
      </c>
      <c r="F1518" s="53" t="s">
        <v>125</v>
      </c>
    </row>
    <row r="1519" spans="1:6" ht="24.95" customHeight="1" x14ac:dyDescent="0.2">
      <c r="A1519" s="35">
        <v>1517</v>
      </c>
      <c r="B1519" s="36" t="s">
        <v>1302</v>
      </c>
      <c r="C1519" s="3">
        <v>47796.570898980543</v>
      </c>
      <c r="D1519" s="4">
        <v>20629</v>
      </c>
      <c r="E1519" s="37">
        <v>35613</v>
      </c>
      <c r="F1519" s="53" t="s">
        <v>184</v>
      </c>
    </row>
    <row r="1520" spans="1:6" ht="24.95" customHeight="1" x14ac:dyDescent="0.2">
      <c r="A1520" s="35">
        <v>1518</v>
      </c>
      <c r="B1520" s="36" t="s">
        <v>6317</v>
      </c>
      <c r="C1520" s="3">
        <f>'2023'!E87</f>
        <v>47755.47</v>
      </c>
      <c r="D1520" s="4">
        <f>'2023'!F87</f>
        <v>7694</v>
      </c>
      <c r="E1520" s="37">
        <v>45012</v>
      </c>
      <c r="F1520" s="53" t="s">
        <v>220</v>
      </c>
    </row>
    <row r="1521" spans="1:6" ht="24.95" customHeight="1" x14ac:dyDescent="0.2">
      <c r="A1521" s="35">
        <v>1519</v>
      </c>
      <c r="B1521" s="36" t="s">
        <v>1303</v>
      </c>
      <c r="C1521" s="3">
        <v>47742.26</v>
      </c>
      <c r="D1521" s="4">
        <v>10177</v>
      </c>
      <c r="E1521" s="37">
        <v>42391</v>
      </c>
      <c r="F1521" s="53" t="s">
        <v>4</v>
      </c>
    </row>
    <row r="1522" spans="1:6" ht="24.95" customHeight="1" x14ac:dyDescent="0.2">
      <c r="A1522" s="35">
        <v>1520</v>
      </c>
      <c r="B1522" s="36" t="s">
        <v>1304</v>
      </c>
      <c r="C1522" s="3">
        <v>47726.77247451344</v>
      </c>
      <c r="D1522" s="4">
        <v>8265</v>
      </c>
      <c r="E1522" s="37">
        <v>39836</v>
      </c>
      <c r="F1522" s="53" t="s">
        <v>616</v>
      </c>
    </row>
    <row r="1523" spans="1:6" ht="24.95" customHeight="1" x14ac:dyDescent="0.2">
      <c r="A1523" s="35">
        <v>1521</v>
      </c>
      <c r="B1523" s="36" t="s">
        <v>1305</v>
      </c>
      <c r="C1523" s="3">
        <v>47670.43</v>
      </c>
      <c r="D1523" s="4">
        <v>11025</v>
      </c>
      <c r="E1523" s="37">
        <v>42020</v>
      </c>
      <c r="F1523" s="53" t="s">
        <v>45</v>
      </c>
    </row>
    <row r="1524" spans="1:6" ht="24.95" customHeight="1" x14ac:dyDescent="0.2">
      <c r="A1524" s="35">
        <v>1522</v>
      </c>
      <c r="B1524" s="36" t="s">
        <v>1306</v>
      </c>
      <c r="C1524" s="3">
        <v>47641.334569045415</v>
      </c>
      <c r="D1524" s="4">
        <v>19981</v>
      </c>
      <c r="E1524" s="37">
        <v>37337</v>
      </c>
      <c r="F1524" s="53" t="s">
        <v>227</v>
      </c>
    </row>
    <row r="1525" spans="1:6" ht="24.95" customHeight="1" x14ac:dyDescent="0.2">
      <c r="A1525" s="35">
        <v>1523</v>
      </c>
      <c r="B1525" s="36" t="s">
        <v>1307</v>
      </c>
      <c r="C1525" s="3">
        <v>47624.24698795181</v>
      </c>
      <c r="D1525" s="4">
        <v>16338</v>
      </c>
      <c r="E1525" s="37">
        <v>37295</v>
      </c>
      <c r="F1525" s="53" t="s">
        <v>678</v>
      </c>
    </row>
    <row r="1526" spans="1:6" ht="24.95" customHeight="1" x14ac:dyDescent="0.2">
      <c r="A1526" s="35">
        <v>1524</v>
      </c>
      <c r="B1526" s="36" t="s">
        <v>1308</v>
      </c>
      <c r="C1526" s="3">
        <v>47623.378127896205</v>
      </c>
      <c r="D1526" s="4">
        <v>14953</v>
      </c>
      <c r="E1526" s="37">
        <v>38030</v>
      </c>
      <c r="F1526" s="53" t="s">
        <v>975</v>
      </c>
    </row>
    <row r="1527" spans="1:6" ht="24.95" customHeight="1" x14ac:dyDescent="0.2">
      <c r="A1527" s="35">
        <v>1525</v>
      </c>
      <c r="B1527" s="36" t="s">
        <v>1309</v>
      </c>
      <c r="C1527" s="3">
        <v>47530.650000000009</v>
      </c>
      <c r="D1527" s="4">
        <v>10448</v>
      </c>
      <c r="E1527" s="37">
        <v>44470</v>
      </c>
      <c r="F1527" s="53" t="s">
        <v>4</v>
      </c>
    </row>
    <row r="1528" spans="1:6" ht="24.95" customHeight="1" x14ac:dyDescent="0.2">
      <c r="A1528" s="35">
        <v>1526</v>
      </c>
      <c r="B1528" s="36" t="s">
        <v>4573</v>
      </c>
      <c r="C1528" s="3">
        <v>47489.139249304913</v>
      </c>
      <c r="D1528" s="4">
        <v>12746</v>
      </c>
      <c r="E1528" s="37">
        <v>40949</v>
      </c>
      <c r="F1528" s="53" t="s">
        <v>6525</v>
      </c>
    </row>
    <row r="1529" spans="1:6" ht="24.95" customHeight="1" x14ac:dyDescent="0.2">
      <c r="A1529" s="35">
        <v>1527</v>
      </c>
      <c r="B1529" s="36" t="s">
        <v>1310</v>
      </c>
      <c r="C1529" s="3">
        <v>47438.890176088971</v>
      </c>
      <c r="D1529" s="4">
        <v>14170</v>
      </c>
      <c r="E1529" s="37">
        <v>38072</v>
      </c>
      <c r="F1529" s="53" t="s">
        <v>125</v>
      </c>
    </row>
    <row r="1530" spans="1:6" ht="24.95" customHeight="1" x14ac:dyDescent="0.2">
      <c r="A1530" s="35">
        <v>1528</v>
      </c>
      <c r="B1530" s="36" t="s">
        <v>1311</v>
      </c>
      <c r="C1530" s="3">
        <v>47438.137164040781</v>
      </c>
      <c r="D1530" s="4">
        <v>15707</v>
      </c>
      <c r="E1530" s="37">
        <v>38632</v>
      </c>
      <c r="F1530" s="53" t="s">
        <v>763</v>
      </c>
    </row>
    <row r="1531" spans="1:6" ht="24.95" customHeight="1" x14ac:dyDescent="0.2">
      <c r="A1531" s="35">
        <v>1529</v>
      </c>
      <c r="B1531" s="36" t="s">
        <v>1312</v>
      </c>
      <c r="C1531" s="3">
        <v>47409.03</v>
      </c>
      <c r="D1531" s="4">
        <v>9030</v>
      </c>
      <c r="E1531" s="37">
        <v>43371</v>
      </c>
      <c r="F1531" s="53" t="s">
        <v>505</v>
      </c>
    </row>
    <row r="1532" spans="1:6" ht="24.95" customHeight="1" x14ac:dyDescent="0.2">
      <c r="A1532" s="35">
        <v>1530</v>
      </c>
      <c r="B1532" s="36" t="s">
        <v>1313</v>
      </c>
      <c r="C1532" s="3">
        <v>47404.135773864691</v>
      </c>
      <c r="D1532" s="4">
        <v>19704</v>
      </c>
      <c r="E1532" s="37">
        <v>36070</v>
      </c>
      <c r="F1532" s="53" t="s">
        <v>374</v>
      </c>
    </row>
    <row r="1533" spans="1:6" ht="24.95" customHeight="1" x14ac:dyDescent="0.2">
      <c r="A1533" s="35">
        <v>1531</v>
      </c>
      <c r="B1533" s="36" t="s">
        <v>1314</v>
      </c>
      <c r="C1533" s="3">
        <v>47378.28</v>
      </c>
      <c r="D1533" s="4">
        <v>8927</v>
      </c>
      <c r="E1533" s="37">
        <v>44582</v>
      </c>
      <c r="F1533" s="53" t="s">
        <v>638</v>
      </c>
    </row>
    <row r="1534" spans="1:6" ht="24.95" customHeight="1" x14ac:dyDescent="0.2">
      <c r="A1534" s="35">
        <v>1532</v>
      </c>
      <c r="B1534" s="36" t="s">
        <v>1315</v>
      </c>
      <c r="C1534" s="3">
        <v>47376.146895273399</v>
      </c>
      <c r="D1534" s="4">
        <v>10281</v>
      </c>
      <c r="E1534" s="37">
        <v>41943</v>
      </c>
      <c r="F1534" s="53" t="s">
        <v>4</v>
      </c>
    </row>
    <row r="1535" spans="1:6" ht="24.95" customHeight="1" x14ac:dyDescent="0.2">
      <c r="A1535" s="35">
        <v>1533</v>
      </c>
      <c r="B1535" s="36" t="s">
        <v>1316</v>
      </c>
      <c r="C1535" s="3">
        <v>47374</v>
      </c>
      <c r="D1535" s="4">
        <v>9715</v>
      </c>
      <c r="E1535" s="37">
        <v>44596</v>
      </c>
      <c r="F1535" s="53" t="s">
        <v>129</v>
      </c>
    </row>
    <row r="1536" spans="1:6" ht="24.95" customHeight="1" x14ac:dyDescent="0.2">
      <c r="A1536" s="35">
        <v>1534</v>
      </c>
      <c r="B1536" s="36" t="s">
        <v>1317</v>
      </c>
      <c r="C1536" s="3">
        <v>47369.960611677481</v>
      </c>
      <c r="D1536" s="4">
        <v>13250</v>
      </c>
      <c r="E1536" s="37">
        <v>38156</v>
      </c>
      <c r="F1536" s="53" t="s">
        <v>763</v>
      </c>
    </row>
    <row r="1537" spans="1:6" ht="24.95" customHeight="1" x14ac:dyDescent="0.2">
      <c r="A1537" s="35">
        <v>1535</v>
      </c>
      <c r="B1537" s="36" t="s">
        <v>1318</v>
      </c>
      <c r="C1537" s="3">
        <v>47340.77</v>
      </c>
      <c r="D1537" s="4">
        <v>9900</v>
      </c>
      <c r="E1537" s="37">
        <v>42391</v>
      </c>
      <c r="F1537" s="53" t="s">
        <v>41</v>
      </c>
    </row>
    <row r="1538" spans="1:6" ht="24.95" customHeight="1" x14ac:dyDescent="0.2">
      <c r="A1538" s="35">
        <v>1536</v>
      </c>
      <c r="B1538" s="36" t="s">
        <v>1319</v>
      </c>
      <c r="C1538" s="3">
        <v>47331.909999999996</v>
      </c>
      <c r="D1538" s="4">
        <v>8555</v>
      </c>
      <c r="E1538" s="37">
        <v>43105</v>
      </c>
      <c r="F1538" s="53" t="s">
        <v>4</v>
      </c>
    </row>
    <row r="1539" spans="1:6" ht="24.95" customHeight="1" x14ac:dyDescent="0.2">
      <c r="A1539" s="35">
        <v>1537</v>
      </c>
      <c r="B1539" s="36" t="s">
        <v>1320</v>
      </c>
      <c r="C1539" s="3">
        <v>47213.623725671925</v>
      </c>
      <c r="D1539" s="4">
        <v>11978</v>
      </c>
      <c r="E1539" s="37">
        <v>40207</v>
      </c>
      <c r="F1539" s="53" t="s">
        <v>6526</v>
      </c>
    </row>
    <row r="1540" spans="1:6" ht="24.95" customHeight="1" x14ac:dyDescent="0.2">
      <c r="A1540" s="35">
        <v>1538</v>
      </c>
      <c r="B1540" s="36" t="s">
        <v>1321</v>
      </c>
      <c r="C1540" s="3">
        <v>47159.696478220576</v>
      </c>
      <c r="D1540" s="4">
        <v>14231</v>
      </c>
      <c r="E1540" s="37">
        <v>38268</v>
      </c>
      <c r="F1540" s="53" t="s">
        <v>45</v>
      </c>
    </row>
    <row r="1541" spans="1:6" ht="24.95" customHeight="1" x14ac:dyDescent="0.2">
      <c r="A1541" s="35">
        <v>1539</v>
      </c>
      <c r="B1541" s="36" t="s">
        <v>1322</v>
      </c>
      <c r="C1541" s="3">
        <v>47134.82</v>
      </c>
      <c r="D1541" s="4">
        <v>10142</v>
      </c>
      <c r="E1541" s="37">
        <v>42034</v>
      </c>
      <c r="F1541" s="53" t="s">
        <v>1566</v>
      </c>
    </row>
    <row r="1542" spans="1:6" ht="24.95" customHeight="1" x14ac:dyDescent="0.2">
      <c r="A1542" s="35">
        <v>1540</v>
      </c>
      <c r="B1542" s="36" t="s">
        <v>1323</v>
      </c>
      <c r="C1542" s="3">
        <v>47119.439295644115</v>
      </c>
      <c r="D1542" s="4">
        <v>13859</v>
      </c>
      <c r="E1542" s="37">
        <v>37960</v>
      </c>
      <c r="F1542" s="53" t="s">
        <v>6530</v>
      </c>
    </row>
    <row r="1543" spans="1:6" ht="24.95" customHeight="1" x14ac:dyDescent="0.2">
      <c r="A1543" s="35">
        <v>1541</v>
      </c>
      <c r="B1543" s="36" t="s">
        <v>1324</v>
      </c>
      <c r="C1543" s="3">
        <v>47110.81</v>
      </c>
      <c r="D1543" s="4">
        <v>7653</v>
      </c>
      <c r="E1543" s="37">
        <v>43833</v>
      </c>
      <c r="F1543" s="53" t="s">
        <v>4</v>
      </c>
    </row>
    <row r="1544" spans="1:6" ht="24.95" customHeight="1" x14ac:dyDescent="0.2">
      <c r="A1544" s="35">
        <v>1542</v>
      </c>
      <c r="B1544" s="36" t="s">
        <v>1325</v>
      </c>
      <c r="C1544" s="3">
        <v>47101</v>
      </c>
      <c r="D1544" s="4">
        <v>9450</v>
      </c>
      <c r="E1544" s="37">
        <v>43070</v>
      </c>
      <c r="F1544" s="53" t="s">
        <v>1326</v>
      </c>
    </row>
    <row r="1545" spans="1:6" ht="24.95" customHeight="1" x14ac:dyDescent="0.2">
      <c r="A1545" s="35">
        <v>1543</v>
      </c>
      <c r="B1545" s="36" t="s">
        <v>1327</v>
      </c>
      <c r="C1545" s="3">
        <v>47075.417052826691</v>
      </c>
      <c r="D1545" s="4">
        <v>21652</v>
      </c>
      <c r="E1545" s="37">
        <v>36224</v>
      </c>
      <c r="F1545" s="53" t="s">
        <v>45</v>
      </c>
    </row>
    <row r="1546" spans="1:6" ht="24.95" customHeight="1" x14ac:dyDescent="0.2">
      <c r="A1546" s="35">
        <v>1544</v>
      </c>
      <c r="B1546" s="36" t="s">
        <v>1328</v>
      </c>
      <c r="C1546" s="3">
        <v>47047.07</v>
      </c>
      <c r="D1546" s="4">
        <v>11522</v>
      </c>
      <c r="E1546" s="37">
        <v>42244</v>
      </c>
      <c r="F1546" s="53" t="s">
        <v>451</v>
      </c>
    </row>
    <row r="1547" spans="1:6" ht="24.95" customHeight="1" x14ac:dyDescent="0.2">
      <c r="A1547" s="35">
        <v>1545</v>
      </c>
      <c r="B1547" s="36" t="s">
        <v>6320</v>
      </c>
      <c r="C1547" s="3">
        <f>'2023'!E90+'2024'!E318</f>
        <v>46951.839999999997</v>
      </c>
      <c r="D1547" s="4">
        <f>'2023'!F90+'2024'!F318</f>
        <v>10024</v>
      </c>
      <c r="E1547" s="37">
        <v>45045</v>
      </c>
      <c r="F1547" s="53" t="s">
        <v>5091</v>
      </c>
    </row>
    <row r="1548" spans="1:6" ht="24.95" customHeight="1" x14ac:dyDescent="0.2">
      <c r="A1548" s="35">
        <v>1546</v>
      </c>
      <c r="B1548" s="36" t="s">
        <v>4574</v>
      </c>
      <c r="C1548" s="3">
        <v>46906.278962001852</v>
      </c>
      <c r="D1548" s="4">
        <v>12986</v>
      </c>
      <c r="E1548" s="37">
        <v>40851</v>
      </c>
      <c r="F1548" s="53" t="s">
        <v>6529</v>
      </c>
    </row>
    <row r="1549" spans="1:6" ht="24.95" customHeight="1" x14ac:dyDescent="0.2">
      <c r="A1549" s="35">
        <v>1547</v>
      </c>
      <c r="B1549" s="36" t="s">
        <v>1329</v>
      </c>
      <c r="C1549" s="3">
        <v>46867.08</v>
      </c>
      <c r="D1549" s="4">
        <v>9261</v>
      </c>
      <c r="E1549" s="37">
        <v>42692</v>
      </c>
      <c r="F1549" s="53" t="s">
        <v>4</v>
      </c>
    </row>
    <row r="1550" spans="1:6" ht="24.95" customHeight="1" x14ac:dyDescent="0.2">
      <c r="A1550" s="35">
        <v>1548</v>
      </c>
      <c r="B1550" s="36" t="s">
        <v>4575</v>
      </c>
      <c r="C1550" s="3">
        <v>46840.960959221506</v>
      </c>
      <c r="D1550" s="4">
        <v>11754</v>
      </c>
      <c r="E1550" s="37">
        <v>40676</v>
      </c>
      <c r="F1550" s="53" t="s">
        <v>45</v>
      </c>
    </row>
    <row r="1551" spans="1:6" ht="24.95" customHeight="1" x14ac:dyDescent="0.2">
      <c r="A1551" s="35">
        <v>1549</v>
      </c>
      <c r="B1551" s="36" t="s">
        <v>4576</v>
      </c>
      <c r="C1551" s="3">
        <v>46830.282669138098</v>
      </c>
      <c r="D1551" s="4">
        <v>13625</v>
      </c>
      <c r="E1551" s="37">
        <v>39738</v>
      </c>
      <c r="F1551" s="53" t="s">
        <v>1330</v>
      </c>
    </row>
    <row r="1552" spans="1:6" ht="24.95" customHeight="1" x14ac:dyDescent="0.2">
      <c r="A1552" s="35">
        <v>1550</v>
      </c>
      <c r="B1552" s="36" t="s">
        <v>1331</v>
      </c>
      <c r="C1552" s="3">
        <v>46803.811399443934</v>
      </c>
      <c r="D1552" s="4">
        <v>15185</v>
      </c>
      <c r="E1552" s="37">
        <v>38961</v>
      </c>
      <c r="F1552" s="53" t="s">
        <v>6531</v>
      </c>
    </row>
    <row r="1553" spans="1:6" ht="24.95" customHeight="1" x14ac:dyDescent="0.2">
      <c r="A1553" s="35">
        <v>1551</v>
      </c>
      <c r="B1553" s="36" t="s">
        <v>1332</v>
      </c>
      <c r="C1553" s="3">
        <v>46792.458294717333</v>
      </c>
      <c r="D1553" s="4">
        <v>14192</v>
      </c>
      <c r="E1553" s="37">
        <v>37967</v>
      </c>
      <c r="F1553" s="53" t="s">
        <v>882</v>
      </c>
    </row>
    <row r="1554" spans="1:6" ht="24.95" customHeight="1" x14ac:dyDescent="0.2">
      <c r="A1554" s="35">
        <v>1552</v>
      </c>
      <c r="B1554" s="36" t="s">
        <v>1333</v>
      </c>
      <c r="C1554" s="3">
        <v>46791.44462465246</v>
      </c>
      <c r="D1554" s="4">
        <v>14004</v>
      </c>
      <c r="E1554" s="37">
        <v>40494</v>
      </c>
      <c r="F1554" s="53" t="s">
        <v>6531</v>
      </c>
    </row>
    <row r="1555" spans="1:6" ht="24.95" customHeight="1" x14ac:dyDescent="0.2">
      <c r="A1555" s="35">
        <v>1553</v>
      </c>
      <c r="B1555" s="36" t="s">
        <v>7213</v>
      </c>
      <c r="C1555" s="3">
        <f>'2024'!E86</f>
        <v>46730.770000000004</v>
      </c>
      <c r="D1555" s="4">
        <f>'2024'!F86</f>
        <v>9289</v>
      </c>
      <c r="E1555" s="37">
        <v>45541</v>
      </c>
      <c r="F1555" s="53" t="s">
        <v>5091</v>
      </c>
    </row>
    <row r="1556" spans="1:6" ht="24.95" customHeight="1" x14ac:dyDescent="0.2">
      <c r="A1556" s="35">
        <v>1554</v>
      </c>
      <c r="B1556" s="36" t="s">
        <v>1334</v>
      </c>
      <c r="C1556" s="3">
        <v>46720.053290083415</v>
      </c>
      <c r="D1556" s="4">
        <v>19954</v>
      </c>
      <c r="E1556" s="37">
        <v>36812</v>
      </c>
      <c r="F1556" s="53" t="s">
        <v>125</v>
      </c>
    </row>
    <row r="1557" spans="1:6" ht="24.95" customHeight="1" x14ac:dyDescent="0.2">
      <c r="A1557" s="35">
        <v>1555</v>
      </c>
      <c r="B1557" s="36" t="s">
        <v>4577</v>
      </c>
      <c r="C1557" s="3">
        <v>46704.413809082485</v>
      </c>
      <c r="D1557" s="4">
        <v>12108</v>
      </c>
      <c r="E1557" s="37">
        <v>41152</v>
      </c>
      <c r="F1557" s="53" t="s">
        <v>4</v>
      </c>
    </row>
    <row r="1558" spans="1:6" ht="24.95" customHeight="1" x14ac:dyDescent="0.2">
      <c r="A1558" s="35">
        <v>1556</v>
      </c>
      <c r="B1558" s="36" t="s">
        <v>1335</v>
      </c>
      <c r="C1558" s="3">
        <v>46702.676088971275</v>
      </c>
      <c r="D1558" s="4">
        <v>14021</v>
      </c>
      <c r="E1558" s="37">
        <v>38604</v>
      </c>
      <c r="F1558" s="53" t="s">
        <v>1336</v>
      </c>
    </row>
    <row r="1559" spans="1:6" ht="24.95" customHeight="1" x14ac:dyDescent="0.2">
      <c r="A1559" s="35">
        <v>1557</v>
      </c>
      <c r="B1559" s="36" t="s">
        <v>4578</v>
      </c>
      <c r="C1559" s="3">
        <v>46696.014828544954</v>
      </c>
      <c r="D1559" s="4">
        <v>12661</v>
      </c>
      <c r="E1559" s="37">
        <v>41159</v>
      </c>
      <c r="F1559" s="53" t="s">
        <v>6525</v>
      </c>
    </row>
    <row r="1560" spans="1:6" ht="24.95" customHeight="1" x14ac:dyDescent="0.2">
      <c r="A1560" s="35">
        <v>1558</v>
      </c>
      <c r="B1560" s="36" t="s">
        <v>1337</v>
      </c>
      <c r="C1560" s="3">
        <v>46695.667284522708</v>
      </c>
      <c r="D1560" s="4">
        <v>14817</v>
      </c>
      <c r="E1560" s="37">
        <v>39682</v>
      </c>
      <c r="F1560" s="53" t="s">
        <v>6525</v>
      </c>
    </row>
    <row r="1561" spans="1:6" ht="24.95" customHeight="1" x14ac:dyDescent="0.2">
      <c r="A1561" s="35">
        <v>1559</v>
      </c>
      <c r="B1561" s="36" t="s">
        <v>1338</v>
      </c>
      <c r="C1561" s="3">
        <v>46564.527340129753</v>
      </c>
      <c r="D1561" s="4">
        <v>21053</v>
      </c>
      <c r="E1561" s="37">
        <v>36455</v>
      </c>
      <c r="F1561" s="53" t="s">
        <v>673</v>
      </c>
    </row>
    <row r="1562" spans="1:6" ht="24.95" customHeight="1" x14ac:dyDescent="0.2">
      <c r="A1562" s="35">
        <v>1560</v>
      </c>
      <c r="B1562" s="36" t="s">
        <v>1339</v>
      </c>
      <c r="C1562" s="3">
        <v>46526.876737720115</v>
      </c>
      <c r="D1562" s="4">
        <v>20358</v>
      </c>
      <c r="E1562" s="37">
        <v>35846</v>
      </c>
      <c r="F1562" s="53" t="s">
        <v>1340</v>
      </c>
    </row>
    <row r="1563" spans="1:6" ht="24.95" customHeight="1" x14ac:dyDescent="0.2">
      <c r="A1563" s="35">
        <v>1561</v>
      </c>
      <c r="B1563" s="36" t="s">
        <v>1341</v>
      </c>
      <c r="C1563" s="3">
        <v>46524.380000000005</v>
      </c>
      <c r="D1563" s="4">
        <v>7263</v>
      </c>
      <c r="E1563" s="37">
        <v>44785</v>
      </c>
      <c r="F1563" s="53" t="s">
        <v>10</v>
      </c>
    </row>
    <row r="1564" spans="1:6" ht="24.95" customHeight="1" x14ac:dyDescent="0.2">
      <c r="A1564" s="35">
        <v>1562</v>
      </c>
      <c r="B1564" s="36" t="s">
        <v>1342</v>
      </c>
      <c r="C1564" s="3">
        <v>46523.270000000004</v>
      </c>
      <c r="D1564" s="4">
        <v>8858</v>
      </c>
      <c r="E1564" s="37">
        <v>43273</v>
      </c>
      <c r="F1564" s="53" t="s">
        <v>4</v>
      </c>
    </row>
    <row r="1565" spans="1:6" ht="24.95" customHeight="1" x14ac:dyDescent="0.2">
      <c r="A1565" s="35">
        <v>1563</v>
      </c>
      <c r="B1565" s="36" t="s">
        <v>1343</v>
      </c>
      <c r="C1565" s="3">
        <v>46452.04</v>
      </c>
      <c r="D1565" s="4">
        <v>7392</v>
      </c>
      <c r="E1565" s="37">
        <v>44799</v>
      </c>
      <c r="F1565" s="53" t="s">
        <v>45</v>
      </c>
    </row>
    <row r="1566" spans="1:6" ht="24.95" customHeight="1" x14ac:dyDescent="0.2">
      <c r="A1566" s="35">
        <v>1564</v>
      </c>
      <c r="B1566" s="36" t="s">
        <v>1344</v>
      </c>
      <c r="C1566" s="3">
        <v>46446.072752548658</v>
      </c>
      <c r="D1566" s="4">
        <v>14859</v>
      </c>
      <c r="E1566" s="37">
        <v>37274</v>
      </c>
      <c r="F1566" s="53" t="s">
        <v>1021</v>
      </c>
    </row>
    <row r="1567" spans="1:6" ht="24.95" customHeight="1" x14ac:dyDescent="0.2">
      <c r="A1567" s="35">
        <v>1565</v>
      </c>
      <c r="B1567" s="36" t="s">
        <v>1345</v>
      </c>
      <c r="C1567" s="3">
        <v>46425.944161260428</v>
      </c>
      <c r="D1567" s="4">
        <v>13865</v>
      </c>
      <c r="E1567" s="37">
        <v>39458</v>
      </c>
      <c r="F1567" s="53" t="s">
        <v>746</v>
      </c>
    </row>
    <row r="1568" spans="1:6" ht="24.95" customHeight="1" x14ac:dyDescent="0.2">
      <c r="A1568" s="35">
        <v>1566</v>
      </c>
      <c r="B1568" s="36" t="s">
        <v>1346</v>
      </c>
      <c r="C1568" s="3">
        <v>46312.123493975909</v>
      </c>
      <c r="D1568" s="4">
        <v>13432</v>
      </c>
      <c r="E1568" s="37">
        <v>39822</v>
      </c>
      <c r="F1568" s="53" t="s">
        <v>6529</v>
      </c>
    </row>
    <row r="1569" spans="1:6" ht="24.95" customHeight="1" x14ac:dyDescent="0.2">
      <c r="A1569" s="35">
        <v>1567</v>
      </c>
      <c r="B1569" s="36" t="s">
        <v>1347</v>
      </c>
      <c r="C1569" s="3">
        <v>46297.671455050979</v>
      </c>
      <c r="D1569" s="4">
        <v>14156</v>
      </c>
      <c r="E1569" s="37">
        <v>39304</v>
      </c>
      <c r="F1569" s="53" t="s">
        <v>1348</v>
      </c>
    </row>
    <row r="1570" spans="1:6" ht="24.95" customHeight="1" x14ac:dyDescent="0.2">
      <c r="A1570" s="35">
        <v>1568</v>
      </c>
      <c r="B1570" s="36" t="s">
        <v>1349</v>
      </c>
      <c r="C1570" s="3">
        <v>46278.721617238189</v>
      </c>
      <c r="D1570" s="4">
        <v>12627</v>
      </c>
      <c r="E1570" s="37">
        <v>41852</v>
      </c>
      <c r="F1570" s="53" t="s">
        <v>129</v>
      </c>
    </row>
    <row r="1571" spans="1:6" ht="24.95" customHeight="1" x14ac:dyDescent="0.2">
      <c r="A1571" s="35">
        <v>1569</v>
      </c>
      <c r="B1571" s="36" t="s">
        <v>1350</v>
      </c>
      <c r="C1571" s="3">
        <v>46262.490000000005</v>
      </c>
      <c r="D1571" s="4">
        <v>8727</v>
      </c>
      <c r="E1571" s="37">
        <v>43007</v>
      </c>
      <c r="F1571" s="53" t="s">
        <v>45</v>
      </c>
    </row>
    <row r="1572" spans="1:6" ht="24.95" customHeight="1" x14ac:dyDescent="0.2">
      <c r="A1572" s="35">
        <v>1570</v>
      </c>
      <c r="B1572" s="36" t="s">
        <v>4579</v>
      </c>
      <c r="C1572" s="3">
        <v>46234.070898980543</v>
      </c>
      <c r="D1572" s="4">
        <v>11249</v>
      </c>
      <c r="E1572" s="37">
        <v>41180</v>
      </c>
      <c r="F1572" s="53" t="s">
        <v>6525</v>
      </c>
    </row>
    <row r="1573" spans="1:6" ht="24.95" customHeight="1" x14ac:dyDescent="0.2">
      <c r="A1573" s="35">
        <v>1571</v>
      </c>
      <c r="B1573" s="36" t="s">
        <v>1351</v>
      </c>
      <c r="C1573" s="3">
        <v>46232.333178869325</v>
      </c>
      <c r="D1573" s="4">
        <v>21274</v>
      </c>
      <c r="E1573" s="37">
        <v>36987</v>
      </c>
      <c r="F1573" s="53" t="s">
        <v>1352</v>
      </c>
    </row>
    <row r="1574" spans="1:6" ht="24.95" customHeight="1" x14ac:dyDescent="0.2">
      <c r="A1574" s="35">
        <v>1572</v>
      </c>
      <c r="B1574" s="36" t="s">
        <v>7214</v>
      </c>
      <c r="C1574" s="3">
        <f>'2024'!E87</f>
        <v>46210.700000000004</v>
      </c>
      <c r="D1574" s="4">
        <f>'2024'!F87</f>
        <v>8159</v>
      </c>
      <c r="E1574" s="37">
        <v>45555</v>
      </c>
      <c r="F1574" s="53" t="s">
        <v>103</v>
      </c>
    </row>
    <row r="1575" spans="1:6" ht="24.95" customHeight="1" x14ac:dyDescent="0.2">
      <c r="A1575" s="35">
        <v>1573</v>
      </c>
      <c r="B1575" s="36" t="s">
        <v>1353</v>
      </c>
      <c r="C1575" s="3">
        <v>46207.947173308617</v>
      </c>
      <c r="D1575" s="4">
        <v>14479</v>
      </c>
      <c r="E1575" s="37">
        <v>38990</v>
      </c>
      <c r="F1575" s="53" t="s">
        <v>1354</v>
      </c>
    </row>
    <row r="1576" spans="1:6" ht="24.95" customHeight="1" x14ac:dyDescent="0.2">
      <c r="A1576" s="35">
        <v>1574</v>
      </c>
      <c r="B1576" s="36" t="s">
        <v>6318</v>
      </c>
      <c r="C1576" s="3">
        <f>'2023'!E88</f>
        <v>46105.03</v>
      </c>
      <c r="D1576" s="4">
        <f>'2023'!F88</f>
        <v>7463</v>
      </c>
      <c r="E1576" s="37">
        <v>45219</v>
      </c>
      <c r="F1576" s="53" t="s">
        <v>5239</v>
      </c>
    </row>
    <row r="1577" spans="1:6" ht="24.95" customHeight="1" x14ac:dyDescent="0.2">
      <c r="A1577" s="35">
        <v>1575</v>
      </c>
      <c r="B1577" s="36" t="s">
        <v>6319</v>
      </c>
      <c r="C1577" s="3">
        <f>'2023'!E89</f>
        <v>46034.58</v>
      </c>
      <c r="D1577" s="4">
        <f>'2023'!F89</f>
        <v>7393</v>
      </c>
      <c r="E1577" s="37">
        <v>45002</v>
      </c>
      <c r="F1577" s="53" t="s">
        <v>25</v>
      </c>
    </row>
    <row r="1578" spans="1:6" ht="24.95" customHeight="1" x14ac:dyDescent="0.2">
      <c r="A1578" s="35">
        <v>1576</v>
      </c>
      <c r="B1578" s="36" t="s">
        <v>1355</v>
      </c>
      <c r="C1578" s="3">
        <v>45899.849397590362</v>
      </c>
      <c r="D1578" s="4">
        <v>17224</v>
      </c>
      <c r="E1578" s="37">
        <v>36854</v>
      </c>
      <c r="F1578" s="53" t="s">
        <v>1066</v>
      </c>
    </row>
    <row r="1579" spans="1:6" ht="24.95" customHeight="1" x14ac:dyDescent="0.2">
      <c r="A1579" s="35">
        <v>1577</v>
      </c>
      <c r="B1579" s="36" t="s">
        <v>1356</v>
      </c>
      <c r="C1579" s="3">
        <v>45899.55</v>
      </c>
      <c r="D1579" s="4">
        <v>8441</v>
      </c>
      <c r="E1579" s="37">
        <v>44617</v>
      </c>
      <c r="F1579" s="53" t="s">
        <v>382</v>
      </c>
    </row>
    <row r="1580" spans="1:6" ht="24.95" customHeight="1" x14ac:dyDescent="0.2">
      <c r="A1580" s="35">
        <v>1578</v>
      </c>
      <c r="B1580" s="36" t="s">
        <v>1357</v>
      </c>
      <c r="C1580" s="3">
        <v>45878.69</v>
      </c>
      <c r="D1580" s="4">
        <v>9570</v>
      </c>
      <c r="E1580" s="37">
        <v>44316</v>
      </c>
      <c r="F1580" s="53" t="s">
        <v>16</v>
      </c>
    </row>
    <row r="1581" spans="1:6" ht="24.95" customHeight="1" x14ac:dyDescent="0.2">
      <c r="A1581" s="35">
        <v>1579</v>
      </c>
      <c r="B1581" s="36" t="s">
        <v>1358</v>
      </c>
      <c r="C1581" s="3">
        <v>45857.338971269695</v>
      </c>
      <c r="D1581" s="4">
        <v>13934</v>
      </c>
      <c r="E1581" s="37">
        <v>39269</v>
      </c>
      <c r="F1581" s="53" t="s">
        <v>1359</v>
      </c>
    </row>
    <row r="1582" spans="1:6" ht="24.95" customHeight="1" x14ac:dyDescent="0.2">
      <c r="A1582" s="35">
        <v>1580</v>
      </c>
      <c r="B1582" s="36" t="s">
        <v>1360</v>
      </c>
      <c r="C1582" s="3">
        <v>45719.705746061169</v>
      </c>
      <c r="D1582" s="4">
        <v>13967</v>
      </c>
      <c r="E1582" s="37">
        <v>37470</v>
      </c>
      <c r="F1582" s="53" t="s">
        <v>6530</v>
      </c>
    </row>
    <row r="1583" spans="1:6" ht="24.95" customHeight="1" x14ac:dyDescent="0.2">
      <c r="A1583" s="35">
        <v>1581</v>
      </c>
      <c r="B1583" s="36" t="s">
        <v>1361</v>
      </c>
      <c r="C1583" s="3">
        <v>45684.72</v>
      </c>
      <c r="D1583" s="4">
        <v>9603</v>
      </c>
      <c r="E1583" s="37">
        <v>42090</v>
      </c>
      <c r="F1583" s="53" t="s">
        <v>1566</v>
      </c>
    </row>
    <row r="1584" spans="1:6" ht="24.95" customHeight="1" x14ac:dyDescent="0.2">
      <c r="A1584" s="35">
        <v>1582</v>
      </c>
      <c r="B1584" s="36" t="s">
        <v>1362</v>
      </c>
      <c r="C1584" s="3">
        <v>45601.95</v>
      </c>
      <c r="D1584" s="4">
        <v>9328</v>
      </c>
      <c r="E1584" s="37">
        <v>42860</v>
      </c>
      <c r="F1584" s="53" t="s">
        <v>129</v>
      </c>
    </row>
    <row r="1585" spans="1:6" ht="24.95" customHeight="1" x14ac:dyDescent="0.2">
      <c r="A1585" s="35">
        <v>1583</v>
      </c>
      <c r="B1585" s="36" t="s">
        <v>4580</v>
      </c>
      <c r="C1585" s="3">
        <v>45593.431417979613</v>
      </c>
      <c r="D1585" s="4">
        <v>12716</v>
      </c>
      <c r="E1585" s="37">
        <v>41383</v>
      </c>
      <c r="F1585" s="53" t="s">
        <v>129</v>
      </c>
    </row>
    <row r="1586" spans="1:6" ht="24.95" customHeight="1" x14ac:dyDescent="0.2">
      <c r="A1586" s="35">
        <v>1584</v>
      </c>
      <c r="B1586" s="36" t="s">
        <v>1363</v>
      </c>
      <c r="C1586" s="3">
        <v>45546.340000000004</v>
      </c>
      <c r="D1586" s="4">
        <v>9508</v>
      </c>
      <c r="E1586" s="37">
        <v>42328</v>
      </c>
      <c r="F1586" s="53" t="s">
        <v>4</v>
      </c>
    </row>
    <row r="1587" spans="1:6" ht="24.95" customHeight="1" x14ac:dyDescent="0.2">
      <c r="A1587" s="35">
        <v>1585</v>
      </c>
      <c r="B1587" s="36" t="s">
        <v>1364</v>
      </c>
      <c r="C1587" s="3">
        <v>45524.791473586658</v>
      </c>
      <c r="D1587" s="4">
        <v>15992</v>
      </c>
      <c r="E1587" s="37">
        <v>37575</v>
      </c>
      <c r="F1587" s="53" t="s">
        <v>125</v>
      </c>
    </row>
    <row r="1588" spans="1:6" ht="24.95" customHeight="1" x14ac:dyDescent="0.2">
      <c r="A1588" s="35">
        <v>1586</v>
      </c>
      <c r="B1588" s="36" t="s">
        <v>1469</v>
      </c>
      <c r="C1588" s="3">
        <f>40880+'2023'!E209</f>
        <v>45486</v>
      </c>
      <c r="D1588" s="4">
        <f>8795+'2023'!F209</f>
        <v>9986</v>
      </c>
      <c r="E1588" s="37">
        <v>44911</v>
      </c>
      <c r="F1588" s="53" t="s">
        <v>129</v>
      </c>
    </row>
    <row r="1589" spans="1:6" ht="24.95" customHeight="1" x14ac:dyDescent="0.2">
      <c r="A1589" s="35">
        <v>1587</v>
      </c>
      <c r="B1589" s="36" t="s">
        <v>6321</v>
      </c>
      <c r="C1589" s="3">
        <f>'2023'!E91</f>
        <v>45453.789999999994</v>
      </c>
      <c r="D1589" s="4">
        <f>'2023'!F91</f>
        <v>7426</v>
      </c>
      <c r="E1589" s="37">
        <v>44932</v>
      </c>
      <c r="F1589" s="53" t="s">
        <v>5091</v>
      </c>
    </row>
    <row r="1590" spans="1:6" ht="24.95" customHeight="1" x14ac:dyDescent="0.2">
      <c r="A1590" s="35">
        <v>1588</v>
      </c>
      <c r="B1590" s="36" t="s">
        <v>1365</v>
      </c>
      <c r="C1590" s="3">
        <v>45446.86</v>
      </c>
      <c r="D1590" s="4">
        <v>9315</v>
      </c>
      <c r="E1590" s="37">
        <v>43462</v>
      </c>
      <c r="F1590" s="53" t="s">
        <v>16</v>
      </c>
    </row>
    <row r="1591" spans="1:6" ht="24.95" customHeight="1" x14ac:dyDescent="0.2">
      <c r="A1591" s="35">
        <v>1589</v>
      </c>
      <c r="B1591" s="36" t="s">
        <v>1366</v>
      </c>
      <c r="C1591" s="3">
        <v>45368.44</v>
      </c>
      <c r="D1591" s="4">
        <v>8924</v>
      </c>
      <c r="E1591" s="37">
        <v>43763</v>
      </c>
      <c r="F1591" s="53" t="s">
        <v>439</v>
      </c>
    </row>
    <row r="1592" spans="1:6" ht="24.95" customHeight="1" x14ac:dyDescent="0.2">
      <c r="A1592" s="35">
        <v>1590</v>
      </c>
      <c r="B1592" s="36" t="s">
        <v>7215</v>
      </c>
      <c r="C1592" s="3">
        <f>'2024'!E88</f>
        <v>45354.5</v>
      </c>
      <c r="D1592" s="4">
        <f>'2024'!F88</f>
        <v>6506</v>
      </c>
      <c r="E1592" s="37">
        <v>45324</v>
      </c>
      <c r="F1592" s="53" t="s">
        <v>10</v>
      </c>
    </row>
    <row r="1593" spans="1:6" ht="24.95" customHeight="1" x14ac:dyDescent="0.2">
      <c r="A1593" s="35">
        <v>1591</v>
      </c>
      <c r="B1593" s="36" t="s">
        <v>1367</v>
      </c>
      <c r="C1593" s="3">
        <v>45291.936978683967</v>
      </c>
      <c r="D1593" s="4">
        <v>19655</v>
      </c>
      <c r="E1593" s="37">
        <v>36448</v>
      </c>
      <c r="F1593" s="53" t="s">
        <v>374</v>
      </c>
    </row>
    <row r="1594" spans="1:6" ht="24.95" customHeight="1" x14ac:dyDescent="0.2">
      <c r="A1594" s="35">
        <v>1592</v>
      </c>
      <c r="B1594" s="36" t="s">
        <v>4581</v>
      </c>
      <c r="C1594" s="3">
        <v>45252.403846153851</v>
      </c>
      <c r="D1594" s="4">
        <v>10906</v>
      </c>
      <c r="E1594" s="37">
        <v>41600</v>
      </c>
      <c r="F1594" s="53" t="s">
        <v>45</v>
      </c>
    </row>
    <row r="1595" spans="1:6" ht="24.95" customHeight="1" x14ac:dyDescent="0.2">
      <c r="A1595" s="35">
        <v>1593</v>
      </c>
      <c r="B1595" s="36" t="s">
        <v>1368</v>
      </c>
      <c r="C1595" s="3">
        <v>45239</v>
      </c>
      <c r="D1595" s="4">
        <v>7588</v>
      </c>
      <c r="E1595" s="37">
        <v>44701</v>
      </c>
      <c r="F1595" s="53" t="s">
        <v>129</v>
      </c>
    </row>
    <row r="1596" spans="1:6" ht="24.95" customHeight="1" x14ac:dyDescent="0.2">
      <c r="A1596" s="35">
        <v>1594</v>
      </c>
      <c r="B1596" s="36" t="s">
        <v>1369</v>
      </c>
      <c r="C1596" s="3">
        <v>45197.520852641333</v>
      </c>
      <c r="D1596" s="4">
        <v>12953</v>
      </c>
      <c r="E1596" s="37">
        <v>40466</v>
      </c>
      <c r="F1596" s="53" t="s">
        <v>125</v>
      </c>
    </row>
    <row r="1597" spans="1:6" ht="24.95" customHeight="1" x14ac:dyDescent="0.2">
      <c r="A1597" s="35">
        <v>1595</v>
      </c>
      <c r="B1597" s="36" t="s">
        <v>1370</v>
      </c>
      <c r="C1597" s="3">
        <v>45194.479842446708</v>
      </c>
      <c r="D1597" s="4">
        <v>11801</v>
      </c>
      <c r="E1597" s="37">
        <v>40199</v>
      </c>
      <c r="F1597" s="53" t="s">
        <v>45</v>
      </c>
    </row>
    <row r="1598" spans="1:6" ht="24.95" customHeight="1" x14ac:dyDescent="0.2">
      <c r="A1598" s="35">
        <v>1596</v>
      </c>
      <c r="B1598" s="36" t="s">
        <v>1371</v>
      </c>
      <c r="C1598" s="3">
        <v>45175.149999999994</v>
      </c>
      <c r="D1598" s="4">
        <v>8844</v>
      </c>
      <c r="E1598" s="37">
        <v>42559</v>
      </c>
      <c r="F1598" s="53" t="s">
        <v>253</v>
      </c>
    </row>
    <row r="1599" spans="1:6" ht="24.95" customHeight="1" x14ac:dyDescent="0.2">
      <c r="A1599" s="35">
        <v>1597</v>
      </c>
      <c r="B1599" s="36" t="s">
        <v>4582</v>
      </c>
      <c r="C1599" s="3">
        <v>45075.880444856353</v>
      </c>
      <c r="D1599" s="4">
        <v>14378</v>
      </c>
      <c r="E1599" s="37">
        <v>41278</v>
      </c>
      <c r="F1599" s="53" t="s">
        <v>2019</v>
      </c>
    </row>
    <row r="1600" spans="1:6" ht="24.95" customHeight="1" x14ac:dyDescent="0.2">
      <c r="A1600" s="35">
        <v>1598</v>
      </c>
      <c r="B1600" s="36" t="s">
        <v>1372</v>
      </c>
      <c r="C1600" s="3">
        <v>45067.77108433735</v>
      </c>
      <c r="D1600" s="4">
        <v>12712</v>
      </c>
      <c r="E1600" s="37">
        <v>40620</v>
      </c>
      <c r="F1600" s="53" t="s">
        <v>6525</v>
      </c>
    </row>
    <row r="1601" spans="1:6" ht="24.95" customHeight="1" x14ac:dyDescent="0.2">
      <c r="A1601" s="35">
        <v>1599</v>
      </c>
      <c r="B1601" s="36" t="s">
        <v>1373</v>
      </c>
      <c r="C1601" s="3">
        <v>45033.306302131605</v>
      </c>
      <c r="D1601" s="4">
        <v>19522</v>
      </c>
      <c r="E1601" s="37">
        <v>35720</v>
      </c>
      <c r="F1601" s="53" t="s">
        <v>374</v>
      </c>
    </row>
    <row r="1602" spans="1:6" ht="24.95" customHeight="1" x14ac:dyDescent="0.2">
      <c r="A1602" s="35">
        <v>1600</v>
      </c>
      <c r="B1602" s="36" t="s">
        <v>6322</v>
      </c>
      <c r="C1602" s="3">
        <f>'2023'!E92</f>
        <v>45027.5</v>
      </c>
      <c r="D1602" s="4">
        <f>'2023'!F92</f>
        <v>6568</v>
      </c>
      <c r="E1602" s="37">
        <v>45191</v>
      </c>
      <c r="F1602" s="53" t="s">
        <v>505</v>
      </c>
    </row>
    <row r="1603" spans="1:6" ht="24.95" customHeight="1" x14ac:dyDescent="0.2">
      <c r="A1603" s="35">
        <v>1601</v>
      </c>
      <c r="B1603" s="36" t="s">
        <v>1406</v>
      </c>
      <c r="C1603" s="3">
        <f>43471+'2023'!E282</f>
        <v>44964</v>
      </c>
      <c r="D1603" s="4">
        <f>9318+'2023'!F282</f>
        <v>9982</v>
      </c>
      <c r="E1603" s="37">
        <v>44694</v>
      </c>
      <c r="F1603" s="53" t="s">
        <v>129</v>
      </c>
    </row>
    <row r="1604" spans="1:6" ht="24.95" customHeight="1" x14ac:dyDescent="0.2">
      <c r="A1604" s="35">
        <v>1602</v>
      </c>
      <c r="B1604" s="36" t="s">
        <v>1374</v>
      </c>
      <c r="C1604" s="3">
        <v>44956.556997219646</v>
      </c>
      <c r="D1604" s="4">
        <v>9843</v>
      </c>
      <c r="E1604" s="37">
        <v>40543</v>
      </c>
      <c r="F1604" s="53" t="s">
        <v>4</v>
      </c>
    </row>
    <row r="1605" spans="1:6" ht="24.95" customHeight="1" x14ac:dyDescent="0.2">
      <c r="A1605" s="35">
        <v>1603</v>
      </c>
      <c r="B1605" s="36" t="s">
        <v>4583</v>
      </c>
      <c r="C1605" s="3">
        <v>44950.185356811868</v>
      </c>
      <c r="D1605" s="4">
        <v>12044</v>
      </c>
      <c r="E1605" s="37">
        <v>41152</v>
      </c>
      <c r="F1605" s="53" t="s">
        <v>6531</v>
      </c>
    </row>
    <row r="1606" spans="1:6" ht="24.95" customHeight="1" x14ac:dyDescent="0.2">
      <c r="A1606" s="35">
        <v>1604</v>
      </c>
      <c r="B1606" s="36" t="s">
        <v>1375</v>
      </c>
      <c r="C1606" s="3">
        <v>44904.85</v>
      </c>
      <c r="D1606" s="4">
        <v>8166</v>
      </c>
      <c r="E1606" s="37">
        <v>43644</v>
      </c>
      <c r="F1606" s="53" t="s">
        <v>253</v>
      </c>
    </row>
    <row r="1607" spans="1:6" ht="24.95" customHeight="1" x14ac:dyDescent="0.2">
      <c r="A1607" s="35">
        <v>1605</v>
      </c>
      <c r="B1607" s="36" t="s">
        <v>1376</v>
      </c>
      <c r="C1607" s="3">
        <v>44862.259999999995</v>
      </c>
      <c r="D1607" s="4">
        <v>6482</v>
      </c>
      <c r="E1607" s="37">
        <v>44568</v>
      </c>
      <c r="F1607" s="53" t="s">
        <v>505</v>
      </c>
    </row>
    <row r="1608" spans="1:6" ht="24.95" customHeight="1" x14ac:dyDescent="0.2">
      <c r="A1608" s="35">
        <v>1606</v>
      </c>
      <c r="B1608" s="36" t="s">
        <v>1377</v>
      </c>
      <c r="C1608" s="3">
        <v>44786.66</v>
      </c>
      <c r="D1608" s="4">
        <v>8057</v>
      </c>
      <c r="E1608" s="37">
        <v>44407</v>
      </c>
      <c r="F1608" s="53" t="s">
        <v>16</v>
      </c>
    </row>
    <row r="1609" spans="1:6" ht="24.95" customHeight="1" x14ac:dyDescent="0.2">
      <c r="A1609" s="35">
        <v>1607</v>
      </c>
      <c r="B1609" s="36" t="s">
        <v>1378</v>
      </c>
      <c r="C1609" s="3">
        <v>44771.79</v>
      </c>
      <c r="D1609" s="4">
        <v>8292</v>
      </c>
      <c r="E1609" s="37">
        <v>43637</v>
      </c>
      <c r="F1609" s="53" t="s">
        <v>4</v>
      </c>
    </row>
    <row r="1610" spans="1:6" ht="24.95" customHeight="1" x14ac:dyDescent="0.2">
      <c r="A1610" s="35">
        <v>1608</v>
      </c>
      <c r="B1610" s="36" t="s">
        <v>1379</v>
      </c>
      <c r="C1610" s="3">
        <v>44728.915662650601</v>
      </c>
      <c r="D1610" s="4">
        <v>13123</v>
      </c>
      <c r="E1610" s="37">
        <v>37568</v>
      </c>
      <c r="F1610" s="53" t="s">
        <v>184</v>
      </c>
    </row>
    <row r="1611" spans="1:6" ht="24.95" customHeight="1" x14ac:dyDescent="0.2">
      <c r="A1611" s="35">
        <v>1609</v>
      </c>
      <c r="B1611" s="36" t="s">
        <v>1380</v>
      </c>
      <c r="C1611" s="3">
        <v>44714.124768303984</v>
      </c>
      <c r="D1611" s="4">
        <v>9076</v>
      </c>
      <c r="E1611" s="37">
        <v>41880</v>
      </c>
      <c r="F1611" s="53" t="s">
        <v>4</v>
      </c>
    </row>
    <row r="1612" spans="1:6" ht="24.95" customHeight="1" x14ac:dyDescent="0.2">
      <c r="A1612" s="35">
        <v>1610</v>
      </c>
      <c r="B1612" s="36" t="s">
        <v>4584</v>
      </c>
      <c r="C1612" s="3">
        <v>44697.491890639481</v>
      </c>
      <c r="D1612" s="4">
        <v>11772</v>
      </c>
      <c r="E1612" s="37">
        <v>40984</v>
      </c>
      <c r="F1612" s="53" t="s">
        <v>45</v>
      </c>
    </row>
    <row r="1613" spans="1:6" ht="24.95" customHeight="1" x14ac:dyDescent="0.2">
      <c r="A1613" s="35">
        <v>1611</v>
      </c>
      <c r="B1613" s="36" t="s">
        <v>1381</v>
      </c>
      <c r="C1613" s="3">
        <v>44695.464550509736</v>
      </c>
      <c r="D1613" s="4">
        <v>13413</v>
      </c>
      <c r="E1613" s="37">
        <v>40277</v>
      </c>
      <c r="F1613" s="53" t="s">
        <v>6531</v>
      </c>
    </row>
    <row r="1614" spans="1:6" ht="24.95" customHeight="1" x14ac:dyDescent="0.2">
      <c r="A1614" s="35">
        <v>1612</v>
      </c>
      <c r="B1614" s="36" t="s">
        <v>1382</v>
      </c>
      <c r="C1614" s="3">
        <v>44642.449606116781</v>
      </c>
      <c r="D1614" s="4">
        <v>11498</v>
      </c>
      <c r="E1614" s="37">
        <v>39932</v>
      </c>
      <c r="F1614" s="53" t="s">
        <v>6531</v>
      </c>
    </row>
    <row r="1615" spans="1:6" ht="24.95" customHeight="1" x14ac:dyDescent="0.2">
      <c r="A1615" s="35">
        <v>1613</v>
      </c>
      <c r="B1615" s="36" t="s">
        <v>4585</v>
      </c>
      <c r="C1615" s="3">
        <v>44612.137974976831</v>
      </c>
      <c r="D1615" s="4">
        <v>11730</v>
      </c>
      <c r="E1615" s="37">
        <v>40991</v>
      </c>
      <c r="F1615" s="53" t="s">
        <v>6525</v>
      </c>
    </row>
    <row r="1616" spans="1:6" ht="24.95" customHeight="1" x14ac:dyDescent="0.2">
      <c r="A1616" s="35">
        <v>1614</v>
      </c>
      <c r="B1616" s="36" t="s">
        <v>1383</v>
      </c>
      <c r="C1616" s="3">
        <v>44579.170000000006</v>
      </c>
      <c r="D1616" s="4">
        <v>9402</v>
      </c>
      <c r="E1616" s="37">
        <v>42230</v>
      </c>
      <c r="F1616" s="53" t="s">
        <v>505</v>
      </c>
    </row>
    <row r="1617" spans="1:6" ht="24.95" customHeight="1" x14ac:dyDescent="0.2">
      <c r="A1617" s="35">
        <v>1615</v>
      </c>
      <c r="B1617" s="36" t="s">
        <v>1384</v>
      </c>
      <c r="C1617" s="3">
        <v>44468.257645968493</v>
      </c>
      <c r="D1617" s="4">
        <v>13935</v>
      </c>
      <c r="E1617" s="37">
        <v>38653</v>
      </c>
      <c r="F1617" s="53" t="s">
        <v>45</v>
      </c>
    </row>
    <row r="1618" spans="1:6" ht="24.95" customHeight="1" x14ac:dyDescent="0.2">
      <c r="A1618" s="35">
        <v>1616</v>
      </c>
      <c r="B1618" s="36" t="s">
        <v>1385</v>
      </c>
      <c r="C1618" s="3">
        <v>44414.967562557926</v>
      </c>
      <c r="D1618" s="4">
        <v>13243</v>
      </c>
      <c r="E1618" s="37">
        <v>40270</v>
      </c>
      <c r="F1618" s="53" t="s">
        <v>4</v>
      </c>
    </row>
    <row r="1619" spans="1:6" ht="24.95" customHeight="1" x14ac:dyDescent="0.2">
      <c r="A1619" s="35">
        <v>1617</v>
      </c>
      <c r="B1619" s="36" t="s">
        <v>1386</v>
      </c>
      <c r="C1619" s="3">
        <v>44375.289620018535</v>
      </c>
      <c r="D1619" s="4">
        <v>21955</v>
      </c>
      <c r="E1619" s="37">
        <v>36469</v>
      </c>
      <c r="F1619" s="53" t="s">
        <v>1387</v>
      </c>
    </row>
    <row r="1620" spans="1:6" ht="24.95" customHeight="1" x14ac:dyDescent="0.2">
      <c r="A1620" s="35">
        <v>1618</v>
      </c>
      <c r="B1620" s="36" t="s">
        <v>1388</v>
      </c>
      <c r="C1620" s="3">
        <v>44358.6</v>
      </c>
      <c r="D1620" s="4">
        <v>10735</v>
      </c>
      <c r="E1620" s="37">
        <v>42104</v>
      </c>
      <c r="F1620" s="53" t="s">
        <v>129</v>
      </c>
    </row>
    <row r="1621" spans="1:6" ht="24.95" customHeight="1" x14ac:dyDescent="0.2">
      <c r="A1621" s="35">
        <v>1619</v>
      </c>
      <c r="B1621" s="36" t="s">
        <v>1389</v>
      </c>
      <c r="C1621" s="3">
        <v>44302.37</v>
      </c>
      <c r="D1621" s="4">
        <v>8520</v>
      </c>
      <c r="E1621" s="37">
        <v>43518</v>
      </c>
      <c r="F1621" s="53" t="s">
        <v>638</v>
      </c>
    </row>
    <row r="1622" spans="1:6" ht="24.95" customHeight="1" x14ac:dyDescent="0.2">
      <c r="A1622" s="35">
        <v>1620</v>
      </c>
      <c r="B1622" s="36" t="s">
        <v>4586</v>
      </c>
      <c r="C1622" s="3">
        <v>44149.386005560707</v>
      </c>
      <c r="D1622" s="4">
        <v>12372</v>
      </c>
      <c r="E1622" s="37">
        <v>41047</v>
      </c>
      <c r="F1622" s="53" t="s">
        <v>272</v>
      </c>
    </row>
    <row r="1623" spans="1:6" ht="24.95" customHeight="1" x14ac:dyDescent="0.2">
      <c r="A1623" s="35">
        <v>1621</v>
      </c>
      <c r="B1623" s="36" t="s">
        <v>4587</v>
      </c>
      <c r="C1623" s="3">
        <v>44075.547381835029</v>
      </c>
      <c r="D1623" s="4">
        <v>11651</v>
      </c>
      <c r="E1623" s="37">
        <v>40599</v>
      </c>
      <c r="F1623" s="53" t="s">
        <v>4</v>
      </c>
    </row>
    <row r="1624" spans="1:6" ht="24.95" customHeight="1" x14ac:dyDescent="0.2">
      <c r="A1624" s="35">
        <v>1622</v>
      </c>
      <c r="B1624" s="36" t="s">
        <v>1390</v>
      </c>
      <c r="C1624" s="3">
        <v>44056.302131603341</v>
      </c>
      <c r="D1624" s="4">
        <v>13232</v>
      </c>
      <c r="E1624" s="37">
        <v>38667</v>
      </c>
      <c r="F1624" s="53" t="s">
        <v>186</v>
      </c>
    </row>
    <row r="1625" spans="1:6" ht="24.95" customHeight="1" x14ac:dyDescent="0.2">
      <c r="A1625" s="35">
        <v>1623</v>
      </c>
      <c r="B1625" s="36" t="s">
        <v>1391</v>
      </c>
      <c r="C1625" s="3">
        <v>44013.69</v>
      </c>
      <c r="D1625" s="4">
        <v>10380</v>
      </c>
      <c r="E1625" s="37">
        <v>43763</v>
      </c>
      <c r="F1625" s="53" t="s">
        <v>4</v>
      </c>
    </row>
    <row r="1626" spans="1:6" ht="24.95" customHeight="1" x14ac:dyDescent="0.2">
      <c r="A1626" s="35">
        <v>1624</v>
      </c>
      <c r="B1626" s="36" t="s">
        <v>1392</v>
      </c>
      <c r="C1626" s="3">
        <v>43958.584337349399</v>
      </c>
      <c r="D1626" s="4">
        <v>14474</v>
      </c>
      <c r="E1626" s="37">
        <v>38862</v>
      </c>
      <c r="F1626" s="53" t="s">
        <v>6531</v>
      </c>
    </row>
    <row r="1627" spans="1:6" ht="24.95" customHeight="1" x14ac:dyDescent="0.2">
      <c r="A1627" s="35">
        <v>1625</v>
      </c>
      <c r="B1627" s="36" t="s">
        <v>1393</v>
      </c>
      <c r="C1627" s="3">
        <v>43847.42</v>
      </c>
      <c r="D1627" s="4">
        <v>7378</v>
      </c>
      <c r="E1627" s="37">
        <v>44085</v>
      </c>
      <c r="F1627" s="53" t="s">
        <v>16</v>
      </c>
    </row>
    <row r="1628" spans="1:6" ht="24.95" customHeight="1" x14ac:dyDescent="0.2">
      <c r="A1628" s="35">
        <v>1626</v>
      </c>
      <c r="B1628" s="36" t="s">
        <v>1394</v>
      </c>
      <c r="C1628" s="3">
        <v>43762.743280815572</v>
      </c>
      <c r="D1628" s="4">
        <v>12357</v>
      </c>
      <c r="E1628" s="37">
        <v>39150</v>
      </c>
      <c r="F1628" s="53" t="s">
        <v>1395</v>
      </c>
    </row>
    <row r="1629" spans="1:6" ht="24.95" customHeight="1" x14ac:dyDescent="0.2">
      <c r="A1629" s="35">
        <v>1627</v>
      </c>
      <c r="B1629" s="36" t="s">
        <v>6326</v>
      </c>
      <c r="C1629" s="3">
        <f>'2023'!E96+'2024'!E285</f>
        <v>43740.17</v>
      </c>
      <c r="D1629" s="4">
        <f>'2023'!F96+'2024'!F285</f>
        <v>8857</v>
      </c>
      <c r="E1629" s="37">
        <v>45240</v>
      </c>
      <c r="F1629" s="53" t="s">
        <v>4</v>
      </c>
    </row>
    <row r="1630" spans="1:6" ht="24.95" customHeight="1" x14ac:dyDescent="0.2">
      <c r="A1630" s="35">
        <v>1628</v>
      </c>
      <c r="B1630" s="36" t="s">
        <v>7216</v>
      </c>
      <c r="C1630" s="3">
        <f>'2024'!E89</f>
        <v>43738</v>
      </c>
      <c r="D1630" s="4">
        <f>'2024'!F89</f>
        <v>6839</v>
      </c>
      <c r="E1630" s="37">
        <v>45345</v>
      </c>
      <c r="F1630" s="53" t="s">
        <v>129</v>
      </c>
    </row>
    <row r="1631" spans="1:6" ht="24.95" customHeight="1" x14ac:dyDescent="0.2">
      <c r="A1631" s="35">
        <v>1629</v>
      </c>
      <c r="B1631" s="36" t="s">
        <v>1396</v>
      </c>
      <c r="C1631" s="3">
        <v>43718.141797961078</v>
      </c>
      <c r="D1631" s="4">
        <v>19735</v>
      </c>
      <c r="E1631" s="37">
        <v>36847</v>
      </c>
      <c r="F1631" s="53" t="s">
        <v>6530</v>
      </c>
    </row>
    <row r="1632" spans="1:6" ht="24.95" customHeight="1" x14ac:dyDescent="0.2">
      <c r="A1632" s="35">
        <v>1630</v>
      </c>
      <c r="B1632" s="36" t="s">
        <v>1397</v>
      </c>
      <c r="C1632" s="3">
        <v>43715.82483781279</v>
      </c>
      <c r="D1632" s="4">
        <v>13919</v>
      </c>
      <c r="E1632" s="37">
        <v>38940</v>
      </c>
      <c r="F1632" s="53" t="s">
        <v>186</v>
      </c>
    </row>
    <row r="1633" spans="1:6" ht="24.95" customHeight="1" x14ac:dyDescent="0.2">
      <c r="A1633" s="35">
        <v>1631</v>
      </c>
      <c r="B1633" s="36" t="s">
        <v>1398</v>
      </c>
      <c r="C1633" s="3">
        <v>43678.174235403152</v>
      </c>
      <c r="D1633" s="4">
        <v>11913</v>
      </c>
      <c r="E1633" s="37">
        <v>39395</v>
      </c>
      <c r="F1633" s="53" t="s">
        <v>746</v>
      </c>
    </row>
    <row r="1634" spans="1:6" ht="24.95" customHeight="1" x14ac:dyDescent="0.2">
      <c r="A1634" s="35">
        <v>1632</v>
      </c>
      <c r="B1634" s="36" t="s">
        <v>1399</v>
      </c>
      <c r="C1634" s="3">
        <v>43629.969879518074</v>
      </c>
      <c r="D1634" s="4">
        <v>10005</v>
      </c>
      <c r="E1634" s="37">
        <v>41873</v>
      </c>
      <c r="F1634" s="53" t="s">
        <v>4</v>
      </c>
    </row>
    <row r="1635" spans="1:6" ht="24.95" customHeight="1" x14ac:dyDescent="0.2">
      <c r="A1635" s="35">
        <v>1633</v>
      </c>
      <c r="B1635" s="36" t="s">
        <v>1400</v>
      </c>
      <c r="C1635" s="3">
        <v>43602.729999999996</v>
      </c>
      <c r="D1635" s="4">
        <v>7944</v>
      </c>
      <c r="E1635" s="37">
        <v>43280</v>
      </c>
      <c r="F1635" s="53" t="s">
        <v>4</v>
      </c>
    </row>
    <row r="1636" spans="1:6" ht="24.95" customHeight="1" x14ac:dyDescent="0.2">
      <c r="A1636" s="35">
        <v>1634</v>
      </c>
      <c r="B1636" s="36" t="s">
        <v>1401</v>
      </c>
      <c r="C1636" s="3">
        <v>43582.889249304913</v>
      </c>
      <c r="D1636" s="4">
        <v>14495</v>
      </c>
      <c r="E1636" s="37">
        <v>37527</v>
      </c>
      <c r="F1636" s="53" t="s">
        <v>678</v>
      </c>
    </row>
    <row r="1637" spans="1:6" ht="24.95" customHeight="1" x14ac:dyDescent="0.2">
      <c r="A1637" s="35">
        <v>1635</v>
      </c>
      <c r="B1637" s="36" t="s">
        <v>4588</v>
      </c>
      <c r="C1637" s="3">
        <v>43563.195088044486</v>
      </c>
      <c r="D1637" s="4">
        <v>10857</v>
      </c>
      <c r="E1637" s="37">
        <v>41208</v>
      </c>
      <c r="F1637" s="53" t="s">
        <v>4544</v>
      </c>
    </row>
    <row r="1638" spans="1:6" ht="24.95" customHeight="1" x14ac:dyDescent="0.2">
      <c r="A1638" s="35">
        <v>1636</v>
      </c>
      <c r="B1638" s="36" t="s">
        <v>1402</v>
      </c>
      <c r="C1638" s="3">
        <v>43550.162187210379</v>
      </c>
      <c r="D1638" s="4">
        <v>11639</v>
      </c>
      <c r="E1638" s="37">
        <v>39563</v>
      </c>
      <c r="F1638" s="53" t="s">
        <v>1403</v>
      </c>
    </row>
    <row r="1639" spans="1:6" ht="24.95" customHeight="1" x14ac:dyDescent="0.2">
      <c r="A1639" s="35">
        <v>1637</v>
      </c>
      <c r="B1639" s="36" t="s">
        <v>1462</v>
      </c>
      <c r="C1639" s="3">
        <f>41240.21+'2024'!E270</f>
        <v>43523.21</v>
      </c>
      <c r="D1639" s="4">
        <f>8262+'2024'!F270</f>
        <v>8616</v>
      </c>
      <c r="E1639" s="37">
        <v>42713</v>
      </c>
      <c r="F1639" s="53" t="s">
        <v>4</v>
      </c>
    </row>
    <row r="1640" spans="1:6" ht="24.95" customHeight="1" x14ac:dyDescent="0.2">
      <c r="A1640" s="35">
        <v>1638</v>
      </c>
      <c r="B1640" s="36" t="s">
        <v>1404</v>
      </c>
      <c r="C1640" s="3">
        <v>43482.391102873029</v>
      </c>
      <c r="D1640" s="4">
        <v>13646</v>
      </c>
      <c r="E1640" s="37">
        <v>38240</v>
      </c>
      <c r="F1640" s="53" t="s">
        <v>6531</v>
      </c>
    </row>
    <row r="1641" spans="1:6" ht="24.95" customHeight="1" x14ac:dyDescent="0.2">
      <c r="A1641" s="35">
        <v>1639</v>
      </c>
      <c r="B1641" s="36" t="s">
        <v>1405</v>
      </c>
      <c r="C1641" s="3">
        <v>43474.45551436516</v>
      </c>
      <c r="D1641" s="4">
        <v>13526</v>
      </c>
      <c r="E1641" s="37">
        <v>38982</v>
      </c>
      <c r="F1641" s="53" t="s">
        <v>186</v>
      </c>
    </row>
    <row r="1642" spans="1:6" ht="24.95" customHeight="1" x14ac:dyDescent="0.2">
      <c r="A1642" s="35">
        <v>1640</v>
      </c>
      <c r="B1642" s="36" t="s">
        <v>1407</v>
      </c>
      <c r="C1642" s="3">
        <v>43459.887627432807</v>
      </c>
      <c r="D1642" s="4">
        <v>12088</v>
      </c>
      <c r="E1642" s="37">
        <v>39710</v>
      </c>
      <c r="F1642" s="53" t="s">
        <v>45</v>
      </c>
    </row>
    <row r="1643" spans="1:6" ht="24.95" customHeight="1" x14ac:dyDescent="0.2">
      <c r="A1643" s="35">
        <v>1641</v>
      </c>
      <c r="B1643" s="36" t="s">
        <v>4589</v>
      </c>
      <c r="C1643" s="3">
        <v>43421.281278962</v>
      </c>
      <c r="D1643" s="4">
        <v>12627</v>
      </c>
      <c r="E1643" s="37">
        <v>40711</v>
      </c>
      <c r="F1643" s="53" t="s">
        <v>6526</v>
      </c>
    </row>
    <row r="1644" spans="1:6" ht="24.95" customHeight="1" x14ac:dyDescent="0.2">
      <c r="A1644" s="35">
        <v>1642</v>
      </c>
      <c r="B1644" s="36" t="s">
        <v>1408</v>
      </c>
      <c r="C1644" s="3">
        <v>43413.461538461539</v>
      </c>
      <c r="D1644" s="4">
        <v>11088</v>
      </c>
      <c r="E1644" s="37">
        <v>41957</v>
      </c>
      <c r="F1644" s="53" t="s">
        <v>129</v>
      </c>
    </row>
    <row r="1645" spans="1:6" ht="24.95" customHeight="1" x14ac:dyDescent="0.2">
      <c r="A1645" s="35">
        <v>1643</v>
      </c>
      <c r="B1645" s="36" t="s">
        <v>6324</v>
      </c>
      <c r="C1645" s="3">
        <f>'2023'!E94</f>
        <v>43367.549999999996</v>
      </c>
      <c r="D1645" s="4">
        <f>'2023'!F94</f>
        <v>6386</v>
      </c>
      <c r="E1645" s="37">
        <v>44967</v>
      </c>
      <c r="F1645" s="53" t="s">
        <v>4</v>
      </c>
    </row>
    <row r="1646" spans="1:6" ht="24.95" customHeight="1" x14ac:dyDescent="0.2">
      <c r="A1646" s="35">
        <v>1644</v>
      </c>
      <c r="B1646" s="36" t="s">
        <v>1409</v>
      </c>
      <c r="C1646" s="3">
        <v>43359.881835032436</v>
      </c>
      <c r="D1646" s="4">
        <v>9441</v>
      </c>
      <c r="E1646" s="37">
        <v>40501</v>
      </c>
      <c r="F1646" s="53" t="s">
        <v>4</v>
      </c>
    </row>
    <row r="1647" spans="1:6" ht="24.95" customHeight="1" x14ac:dyDescent="0.2">
      <c r="A1647" s="35">
        <v>1645</v>
      </c>
      <c r="B1647" s="36" t="s">
        <v>1410</v>
      </c>
      <c r="C1647" s="3">
        <v>43285.449490268766</v>
      </c>
      <c r="D1647" s="4">
        <v>21626</v>
      </c>
      <c r="E1647" s="37">
        <v>37134</v>
      </c>
      <c r="F1647" s="53" t="s">
        <v>6530</v>
      </c>
    </row>
    <row r="1648" spans="1:6" ht="24.95" customHeight="1" x14ac:dyDescent="0.2">
      <c r="A1648" s="35">
        <v>1646</v>
      </c>
      <c r="B1648" s="36" t="s">
        <v>1411</v>
      </c>
      <c r="C1648" s="3">
        <v>43262</v>
      </c>
      <c r="D1648" s="4">
        <v>9077</v>
      </c>
      <c r="E1648" s="37">
        <v>43063</v>
      </c>
      <c r="F1648" s="53" t="s">
        <v>129</v>
      </c>
    </row>
    <row r="1649" spans="1:6" ht="24.95" customHeight="1" x14ac:dyDescent="0.2">
      <c r="A1649" s="35">
        <v>1647</v>
      </c>
      <c r="B1649" s="36" t="s">
        <v>6325</v>
      </c>
      <c r="C1649" s="3">
        <f>'2023'!E95+'2024'!E346</f>
        <v>43204.09</v>
      </c>
      <c r="D1649" s="4">
        <f>'2023'!F95+'2024'!F346</f>
        <v>7660</v>
      </c>
      <c r="E1649" s="37">
        <v>45156</v>
      </c>
      <c r="F1649" s="53" t="s">
        <v>505</v>
      </c>
    </row>
    <row r="1650" spans="1:6" ht="24.95" customHeight="1" x14ac:dyDescent="0.2">
      <c r="A1650" s="35">
        <v>1648</v>
      </c>
      <c r="B1650" s="36" t="s">
        <v>4590</v>
      </c>
      <c r="C1650" s="3">
        <v>43192.77108433735</v>
      </c>
      <c r="D1650" s="4">
        <v>12263</v>
      </c>
      <c r="E1650" s="37">
        <v>41229</v>
      </c>
      <c r="F1650" s="53" t="s">
        <v>272</v>
      </c>
    </row>
    <row r="1651" spans="1:6" ht="24.95" customHeight="1" x14ac:dyDescent="0.2">
      <c r="A1651" s="35">
        <v>1649</v>
      </c>
      <c r="B1651" s="36" t="s">
        <v>1412</v>
      </c>
      <c r="C1651" s="3">
        <v>43153.962001853572</v>
      </c>
      <c r="D1651" s="4">
        <v>13006</v>
      </c>
      <c r="E1651" s="37">
        <v>41404</v>
      </c>
      <c r="F1651" s="53" t="s">
        <v>129</v>
      </c>
    </row>
    <row r="1652" spans="1:6" ht="24.95" customHeight="1" x14ac:dyDescent="0.2">
      <c r="A1652" s="35">
        <v>1650</v>
      </c>
      <c r="B1652" s="36" t="s">
        <v>1413</v>
      </c>
      <c r="C1652" s="3">
        <v>43144.280000000006</v>
      </c>
      <c r="D1652" s="4">
        <v>7836</v>
      </c>
      <c r="E1652" s="37">
        <v>44421</v>
      </c>
      <c r="F1652" s="53" t="s">
        <v>105</v>
      </c>
    </row>
    <row r="1653" spans="1:6" ht="24.95" customHeight="1" x14ac:dyDescent="0.2">
      <c r="A1653" s="35">
        <v>1651</v>
      </c>
      <c r="B1653" s="36" t="s">
        <v>1414</v>
      </c>
      <c r="C1653" s="3">
        <v>43124.42075996293</v>
      </c>
      <c r="D1653" s="4">
        <v>15438</v>
      </c>
      <c r="E1653" s="37">
        <v>36952</v>
      </c>
      <c r="F1653" s="53" t="s">
        <v>374</v>
      </c>
    </row>
    <row r="1654" spans="1:6" ht="24.95" customHeight="1" x14ac:dyDescent="0.2">
      <c r="A1654" s="35">
        <v>1652</v>
      </c>
      <c r="B1654" s="36" t="s">
        <v>1415</v>
      </c>
      <c r="C1654" s="3">
        <v>43104.31</v>
      </c>
      <c r="D1654" s="4">
        <v>10703</v>
      </c>
      <c r="E1654" s="37">
        <v>42146</v>
      </c>
      <c r="F1654" s="53" t="s">
        <v>16</v>
      </c>
    </row>
    <row r="1655" spans="1:6" ht="24.95" customHeight="1" x14ac:dyDescent="0.2">
      <c r="A1655" s="35">
        <v>1653</v>
      </c>
      <c r="B1655" s="36" t="s">
        <v>7397</v>
      </c>
      <c r="C1655" s="3">
        <f>'2023'!E148+'2024'!E115</f>
        <v>43041.82</v>
      </c>
      <c r="D1655" s="4">
        <f>'2023'!F148+'2024'!F115</f>
        <v>8790</v>
      </c>
      <c r="E1655" s="37">
        <v>45289</v>
      </c>
      <c r="F1655" s="53" t="s">
        <v>5091</v>
      </c>
    </row>
    <row r="1656" spans="1:6" ht="24.95" customHeight="1" x14ac:dyDescent="0.2">
      <c r="A1656" s="35">
        <v>1654</v>
      </c>
      <c r="B1656" s="36" t="s">
        <v>4591</v>
      </c>
      <c r="C1656" s="3">
        <v>43003.996756255794</v>
      </c>
      <c r="D1656" s="4">
        <v>10796</v>
      </c>
      <c r="E1656" s="37">
        <v>41376</v>
      </c>
      <c r="F1656" s="53" t="s">
        <v>23</v>
      </c>
    </row>
    <row r="1657" spans="1:6" ht="24.95" customHeight="1" x14ac:dyDescent="0.2">
      <c r="A1657" s="35">
        <v>1655</v>
      </c>
      <c r="B1657" s="36" t="s">
        <v>1416</v>
      </c>
      <c r="C1657" s="3">
        <v>43001.76668211307</v>
      </c>
      <c r="D1657" s="4">
        <v>8869</v>
      </c>
      <c r="E1657" s="37">
        <v>41411</v>
      </c>
      <c r="F1657" s="53" t="s">
        <v>6526</v>
      </c>
    </row>
    <row r="1658" spans="1:6" ht="24.95" customHeight="1" x14ac:dyDescent="0.2">
      <c r="A1658" s="35">
        <v>1656</v>
      </c>
      <c r="B1658" s="36" t="s">
        <v>1417</v>
      </c>
      <c r="C1658" s="3">
        <v>42979.65</v>
      </c>
      <c r="D1658" s="4">
        <v>7843</v>
      </c>
      <c r="E1658" s="37">
        <v>43427</v>
      </c>
      <c r="F1658" s="53" t="s">
        <v>4</v>
      </c>
    </row>
    <row r="1659" spans="1:6" ht="24.95" customHeight="1" x14ac:dyDescent="0.2">
      <c r="A1659" s="35">
        <v>1657</v>
      </c>
      <c r="B1659" s="36" t="s">
        <v>1418</v>
      </c>
      <c r="C1659" s="3">
        <v>42942.539388322526</v>
      </c>
      <c r="D1659" s="4">
        <v>9909</v>
      </c>
      <c r="E1659" s="37">
        <v>41873</v>
      </c>
      <c r="F1659" s="53" t="s">
        <v>129</v>
      </c>
    </row>
    <row r="1660" spans="1:6" ht="24.95" customHeight="1" x14ac:dyDescent="0.2">
      <c r="A1660" s="35">
        <v>1658</v>
      </c>
      <c r="B1660" s="36" t="s">
        <v>1419</v>
      </c>
      <c r="C1660" s="3">
        <v>42942.249768303984</v>
      </c>
      <c r="D1660" s="4">
        <v>21174</v>
      </c>
      <c r="E1660" s="37">
        <v>36546</v>
      </c>
      <c r="F1660" s="53" t="s">
        <v>6530</v>
      </c>
    </row>
    <row r="1661" spans="1:6" ht="24.95" customHeight="1" x14ac:dyDescent="0.2">
      <c r="A1661" s="35">
        <v>1659</v>
      </c>
      <c r="B1661" s="36" t="s">
        <v>1420</v>
      </c>
      <c r="C1661" s="3">
        <v>42853.72</v>
      </c>
      <c r="D1661" s="4">
        <v>8078</v>
      </c>
      <c r="E1661" s="37">
        <v>43133</v>
      </c>
      <c r="F1661" s="53" t="s">
        <v>41</v>
      </c>
    </row>
    <row r="1662" spans="1:6" ht="24.95" customHeight="1" x14ac:dyDescent="0.2">
      <c r="A1662" s="35">
        <v>1660</v>
      </c>
      <c r="B1662" s="36" t="s">
        <v>1421</v>
      </c>
      <c r="C1662" s="3">
        <v>42785</v>
      </c>
      <c r="D1662" s="4">
        <v>10837</v>
      </c>
      <c r="E1662" s="37">
        <v>43329</v>
      </c>
      <c r="F1662" s="53" t="s">
        <v>129</v>
      </c>
    </row>
    <row r="1663" spans="1:6" ht="24.95" customHeight="1" x14ac:dyDescent="0.2">
      <c r="A1663" s="35">
        <v>1661</v>
      </c>
      <c r="B1663" s="36" t="s">
        <v>1475</v>
      </c>
      <c r="C1663" s="3">
        <f>40831+'2023'!E267</f>
        <v>42733</v>
      </c>
      <c r="D1663" s="4">
        <f>8585+'2023'!F267</f>
        <v>9432</v>
      </c>
      <c r="E1663" s="37">
        <v>44680</v>
      </c>
      <c r="F1663" s="53" t="s">
        <v>129</v>
      </c>
    </row>
    <row r="1664" spans="1:6" ht="24.95" customHeight="1" x14ac:dyDescent="0.2">
      <c r="A1664" s="35">
        <v>1662</v>
      </c>
      <c r="B1664" s="36" t="s">
        <v>1422</v>
      </c>
      <c r="C1664" s="3">
        <v>42630.618628359596</v>
      </c>
      <c r="D1664" s="4">
        <v>15654</v>
      </c>
      <c r="E1664" s="37">
        <v>37953</v>
      </c>
      <c r="F1664" s="53" t="s">
        <v>882</v>
      </c>
    </row>
    <row r="1665" spans="1:6" ht="24.95" customHeight="1" x14ac:dyDescent="0.2">
      <c r="A1665" s="35">
        <v>1663</v>
      </c>
      <c r="B1665" s="36" t="s">
        <v>1423</v>
      </c>
      <c r="C1665" s="3">
        <v>42629.460148285449</v>
      </c>
      <c r="D1665" s="4">
        <v>13288</v>
      </c>
      <c r="E1665" s="37">
        <v>37743</v>
      </c>
      <c r="F1665" s="53" t="s">
        <v>184</v>
      </c>
    </row>
    <row r="1666" spans="1:6" ht="24.95" customHeight="1" x14ac:dyDescent="0.2">
      <c r="A1666" s="35">
        <v>1664</v>
      </c>
      <c r="B1666" s="36" t="s">
        <v>1424</v>
      </c>
      <c r="C1666" s="3">
        <v>42617.875347544024</v>
      </c>
      <c r="D1666" s="4">
        <v>13050</v>
      </c>
      <c r="E1666" s="37">
        <v>38282</v>
      </c>
      <c r="F1666" s="53" t="s">
        <v>45</v>
      </c>
    </row>
    <row r="1667" spans="1:6" ht="24.95" customHeight="1" x14ac:dyDescent="0.2">
      <c r="A1667" s="35">
        <v>1665</v>
      </c>
      <c r="B1667" s="36" t="s">
        <v>1425</v>
      </c>
      <c r="C1667" s="3">
        <v>42611.97</v>
      </c>
      <c r="D1667" s="4">
        <v>7909</v>
      </c>
      <c r="E1667" s="37">
        <v>42951</v>
      </c>
      <c r="F1667" s="53" t="s">
        <v>4</v>
      </c>
    </row>
    <row r="1668" spans="1:6" ht="24.95" customHeight="1" x14ac:dyDescent="0.2">
      <c r="A1668" s="35">
        <v>1666</v>
      </c>
      <c r="B1668" s="36" t="s">
        <v>4592</v>
      </c>
      <c r="C1668" s="3">
        <v>42600.900718257653</v>
      </c>
      <c r="D1668" s="4">
        <v>10572</v>
      </c>
      <c r="E1668" s="37">
        <v>40774</v>
      </c>
      <c r="F1668" s="53" t="s">
        <v>23</v>
      </c>
    </row>
    <row r="1669" spans="1:6" ht="24.95" customHeight="1" x14ac:dyDescent="0.2">
      <c r="A1669" s="35">
        <v>1667</v>
      </c>
      <c r="B1669" s="36" t="s">
        <v>1426</v>
      </c>
      <c r="C1669" s="3">
        <v>42577.907784986099</v>
      </c>
      <c r="D1669" s="4">
        <v>14512</v>
      </c>
      <c r="E1669" s="37">
        <v>38065</v>
      </c>
      <c r="F1669" s="53" t="s">
        <v>184</v>
      </c>
    </row>
    <row r="1670" spans="1:6" ht="24.95" customHeight="1" x14ac:dyDescent="0.2">
      <c r="A1670" s="35">
        <v>1668</v>
      </c>
      <c r="B1670" s="36" t="s">
        <v>1427</v>
      </c>
      <c r="C1670" s="3">
        <v>42561.109823911029</v>
      </c>
      <c r="D1670" s="4">
        <v>11864</v>
      </c>
      <c r="E1670" s="37">
        <v>40221</v>
      </c>
      <c r="F1670" s="53" t="s">
        <v>6525</v>
      </c>
    </row>
    <row r="1671" spans="1:6" ht="24.95" customHeight="1" x14ac:dyDescent="0.2">
      <c r="A1671" s="35">
        <v>1669</v>
      </c>
      <c r="B1671" s="36" t="s">
        <v>1428</v>
      </c>
      <c r="C1671" s="3">
        <v>42545.21</v>
      </c>
      <c r="D1671" s="4">
        <v>10302</v>
      </c>
      <c r="E1671" s="37">
        <v>42146</v>
      </c>
      <c r="F1671" s="53" t="s">
        <v>41</v>
      </c>
    </row>
    <row r="1672" spans="1:6" ht="24.95" customHeight="1" x14ac:dyDescent="0.2">
      <c r="A1672" s="35">
        <v>1670</v>
      </c>
      <c r="B1672" s="36" t="s">
        <v>1429</v>
      </c>
      <c r="C1672" s="3">
        <v>42529.830861909177</v>
      </c>
      <c r="D1672" s="4">
        <v>18356</v>
      </c>
      <c r="E1672" s="37">
        <v>35713</v>
      </c>
      <c r="F1672" s="53" t="s">
        <v>184</v>
      </c>
    </row>
    <row r="1673" spans="1:6" ht="24.95" customHeight="1" x14ac:dyDescent="0.2">
      <c r="A1673" s="35">
        <v>1671</v>
      </c>
      <c r="B1673" s="36" t="s">
        <v>1430</v>
      </c>
      <c r="C1673" s="3">
        <v>42514.191380908247</v>
      </c>
      <c r="D1673" s="4">
        <v>16047</v>
      </c>
      <c r="E1673" s="37">
        <v>37148</v>
      </c>
      <c r="F1673" s="53" t="s">
        <v>673</v>
      </c>
    </row>
    <row r="1674" spans="1:6" ht="24.95" customHeight="1" x14ac:dyDescent="0.2">
      <c r="A1674" s="35">
        <v>1672</v>
      </c>
      <c r="B1674" s="36" t="s">
        <v>4593</v>
      </c>
      <c r="C1674" s="3">
        <v>42457.860287303061</v>
      </c>
      <c r="D1674" s="4">
        <v>11785</v>
      </c>
      <c r="E1674" s="37">
        <v>41047</v>
      </c>
      <c r="F1674" s="53" t="s">
        <v>4</v>
      </c>
    </row>
    <row r="1675" spans="1:6" ht="24.95" customHeight="1" x14ac:dyDescent="0.2">
      <c r="A1675" s="35">
        <v>1673</v>
      </c>
      <c r="B1675" s="36" t="s">
        <v>1431</v>
      </c>
      <c r="C1675" s="3">
        <v>42392.406163113999</v>
      </c>
      <c r="D1675" s="4">
        <v>11706</v>
      </c>
      <c r="E1675" s="37">
        <v>40529</v>
      </c>
      <c r="F1675" s="53" t="s">
        <v>23</v>
      </c>
    </row>
    <row r="1676" spans="1:6" ht="24.95" customHeight="1" x14ac:dyDescent="0.2">
      <c r="A1676" s="35">
        <v>1674</v>
      </c>
      <c r="B1676" s="36" t="s">
        <v>1432</v>
      </c>
      <c r="C1676" s="3">
        <v>42359.479999999996</v>
      </c>
      <c r="D1676" s="4">
        <v>9173</v>
      </c>
      <c r="E1676" s="37">
        <v>42069</v>
      </c>
      <c r="F1676" s="53" t="s">
        <v>45</v>
      </c>
    </row>
    <row r="1677" spans="1:6" ht="24.95" customHeight="1" x14ac:dyDescent="0.2">
      <c r="A1677" s="35">
        <v>1675</v>
      </c>
      <c r="B1677" s="36" t="s">
        <v>1433</v>
      </c>
      <c r="C1677" s="3">
        <v>42304.506487488419</v>
      </c>
      <c r="D1677" s="4">
        <v>10601</v>
      </c>
      <c r="E1677" s="37">
        <v>40291</v>
      </c>
      <c r="F1677" s="53" t="s">
        <v>616</v>
      </c>
    </row>
    <row r="1678" spans="1:6" ht="24.95" customHeight="1" x14ac:dyDescent="0.2">
      <c r="A1678" s="35">
        <v>1676</v>
      </c>
      <c r="B1678" s="36" t="s">
        <v>1434</v>
      </c>
      <c r="C1678" s="3">
        <v>42295.064874884149</v>
      </c>
      <c r="D1678" s="4">
        <v>13088</v>
      </c>
      <c r="E1678" s="37">
        <v>39304</v>
      </c>
      <c r="F1678" s="53" t="s">
        <v>125</v>
      </c>
    </row>
    <row r="1679" spans="1:6" ht="24.95" customHeight="1" x14ac:dyDescent="0.2">
      <c r="A1679" s="35">
        <v>1677</v>
      </c>
      <c r="B1679" s="36" t="s">
        <v>1435</v>
      </c>
      <c r="C1679" s="3">
        <v>42271.48980537535</v>
      </c>
      <c r="D1679" s="4">
        <v>13440</v>
      </c>
      <c r="E1679" s="37">
        <v>37281</v>
      </c>
      <c r="F1679" s="53" t="s">
        <v>125</v>
      </c>
    </row>
    <row r="1680" spans="1:6" ht="24.95" customHeight="1" x14ac:dyDescent="0.2">
      <c r="A1680" s="35">
        <v>1678</v>
      </c>
      <c r="B1680" s="36" t="s">
        <v>1436</v>
      </c>
      <c r="C1680" s="3">
        <v>42270.619999999995</v>
      </c>
      <c r="D1680" s="4">
        <v>9697</v>
      </c>
      <c r="E1680" s="37">
        <v>43868</v>
      </c>
      <c r="F1680" s="53" t="s">
        <v>638</v>
      </c>
    </row>
    <row r="1681" spans="1:6" ht="24.95" customHeight="1" x14ac:dyDescent="0.2">
      <c r="A1681" s="35">
        <v>1679</v>
      </c>
      <c r="B1681" s="36" t="s">
        <v>1437</v>
      </c>
      <c r="C1681" s="3">
        <v>42268.883225208527</v>
      </c>
      <c r="D1681" s="4">
        <v>11101</v>
      </c>
      <c r="E1681" s="37">
        <v>40389</v>
      </c>
      <c r="F1681" s="53" t="s">
        <v>45</v>
      </c>
    </row>
    <row r="1682" spans="1:6" ht="24.95" customHeight="1" x14ac:dyDescent="0.2">
      <c r="A1682" s="35">
        <v>1680</v>
      </c>
      <c r="B1682" s="36" t="s">
        <v>1438</v>
      </c>
      <c r="C1682" s="3">
        <v>42243.53</v>
      </c>
      <c r="D1682" s="4">
        <v>9536</v>
      </c>
      <c r="E1682" s="37">
        <v>43812</v>
      </c>
      <c r="F1682" s="53" t="s">
        <v>489</v>
      </c>
    </row>
    <row r="1683" spans="1:6" ht="24.95" customHeight="1" x14ac:dyDescent="0.2">
      <c r="A1683" s="35">
        <v>1681</v>
      </c>
      <c r="B1683" s="36" t="s">
        <v>1439</v>
      </c>
      <c r="C1683" s="3">
        <v>42111.329935125119</v>
      </c>
      <c r="D1683" s="4">
        <v>18343</v>
      </c>
      <c r="E1683" s="37">
        <v>36847</v>
      </c>
      <c r="F1683" s="53" t="s">
        <v>1440</v>
      </c>
    </row>
    <row r="1684" spans="1:6" ht="24.95" customHeight="1" x14ac:dyDescent="0.2">
      <c r="A1684" s="35">
        <v>1682</v>
      </c>
      <c r="B1684" s="36" t="s">
        <v>1441</v>
      </c>
      <c r="C1684" s="3">
        <v>42109.041936978691</v>
      </c>
      <c r="D1684" s="4">
        <v>14026</v>
      </c>
      <c r="E1684" s="37">
        <v>39052</v>
      </c>
      <c r="F1684" s="53" t="s">
        <v>6531</v>
      </c>
    </row>
    <row r="1685" spans="1:6" ht="24.95" customHeight="1" x14ac:dyDescent="0.2">
      <c r="A1685" s="35">
        <v>1683</v>
      </c>
      <c r="B1685" s="36" t="s">
        <v>1442</v>
      </c>
      <c r="C1685" s="3">
        <v>42077.009962928641</v>
      </c>
      <c r="D1685" s="4">
        <v>11442</v>
      </c>
      <c r="E1685" s="37">
        <v>38415</v>
      </c>
      <c r="F1685" s="53" t="s">
        <v>45</v>
      </c>
    </row>
    <row r="1686" spans="1:6" ht="24.95" customHeight="1" x14ac:dyDescent="0.2">
      <c r="A1686" s="35">
        <v>1684</v>
      </c>
      <c r="B1686" s="36" t="s">
        <v>1443</v>
      </c>
      <c r="C1686" s="3">
        <v>42016</v>
      </c>
      <c r="D1686" s="4">
        <v>7095</v>
      </c>
      <c r="E1686" s="37">
        <v>44036</v>
      </c>
      <c r="F1686" s="53" t="s">
        <v>129</v>
      </c>
    </row>
    <row r="1687" spans="1:6" ht="24.95" customHeight="1" x14ac:dyDescent="0.2">
      <c r="A1687" s="35">
        <v>1685</v>
      </c>
      <c r="B1687" s="36" t="s">
        <v>4594</v>
      </c>
      <c r="C1687" s="3">
        <v>42000.144810009268</v>
      </c>
      <c r="D1687" s="4">
        <v>9915</v>
      </c>
      <c r="E1687" s="37">
        <v>41348</v>
      </c>
      <c r="F1687" s="53" t="s">
        <v>4595</v>
      </c>
    </row>
    <row r="1688" spans="1:6" ht="24.95" customHeight="1" x14ac:dyDescent="0.2">
      <c r="A1688" s="35">
        <v>1686</v>
      </c>
      <c r="B1688" s="36" t="s">
        <v>1444</v>
      </c>
      <c r="C1688" s="3">
        <v>41923.46</v>
      </c>
      <c r="D1688" s="4">
        <v>7675</v>
      </c>
      <c r="E1688" s="37">
        <v>43357</v>
      </c>
      <c r="F1688" s="53" t="s">
        <v>45</v>
      </c>
    </row>
    <row r="1689" spans="1:6" ht="24.95" customHeight="1" x14ac:dyDescent="0.2">
      <c r="A1689" s="35">
        <v>1687</v>
      </c>
      <c r="B1689" s="36" t="s">
        <v>1445</v>
      </c>
      <c r="C1689" s="3">
        <v>41905.815569972197</v>
      </c>
      <c r="D1689" s="4">
        <v>12924</v>
      </c>
      <c r="E1689" s="37">
        <v>38751</v>
      </c>
      <c r="F1689" s="53" t="s">
        <v>186</v>
      </c>
    </row>
    <row r="1690" spans="1:6" ht="24.95" customHeight="1" x14ac:dyDescent="0.2">
      <c r="A1690" s="35">
        <v>1688</v>
      </c>
      <c r="B1690" s="36" t="s">
        <v>1446</v>
      </c>
      <c r="C1690" s="3">
        <v>41826.054216867473</v>
      </c>
      <c r="D1690" s="4">
        <v>11883</v>
      </c>
      <c r="E1690" s="37">
        <v>40306</v>
      </c>
      <c r="F1690" s="53" t="s">
        <v>125</v>
      </c>
    </row>
    <row r="1691" spans="1:6" ht="24.95" customHeight="1" x14ac:dyDescent="0.2">
      <c r="A1691" s="35">
        <v>1689</v>
      </c>
      <c r="B1691" s="36" t="s">
        <v>1447</v>
      </c>
      <c r="C1691" s="3">
        <v>41793</v>
      </c>
      <c r="D1691" s="4">
        <v>8864</v>
      </c>
      <c r="E1691" s="37">
        <v>44540</v>
      </c>
      <c r="F1691" s="53" t="s">
        <v>1051</v>
      </c>
    </row>
    <row r="1692" spans="1:6" ht="24.95" customHeight="1" x14ac:dyDescent="0.2">
      <c r="A1692" s="35">
        <v>1690</v>
      </c>
      <c r="B1692" s="36" t="s">
        <v>1448</v>
      </c>
      <c r="C1692" s="3">
        <v>41771.026413345695</v>
      </c>
      <c r="D1692" s="4">
        <v>13448</v>
      </c>
      <c r="E1692" s="37">
        <v>37911</v>
      </c>
      <c r="F1692" s="53" t="s">
        <v>673</v>
      </c>
    </row>
    <row r="1693" spans="1:6" ht="24.95" customHeight="1" x14ac:dyDescent="0.2">
      <c r="A1693" s="35">
        <v>1691</v>
      </c>
      <c r="B1693" s="36" t="s">
        <v>4596</v>
      </c>
      <c r="C1693" s="3">
        <v>41761.170644114922</v>
      </c>
      <c r="D1693" s="4">
        <v>8748</v>
      </c>
      <c r="E1693" s="37">
        <v>40753</v>
      </c>
      <c r="F1693" s="53" t="s">
        <v>6526</v>
      </c>
    </row>
    <row r="1694" spans="1:6" ht="24.95" customHeight="1" x14ac:dyDescent="0.2">
      <c r="A1694" s="35">
        <v>1692</v>
      </c>
      <c r="B1694" s="36" t="s">
        <v>1449</v>
      </c>
      <c r="C1694" s="3">
        <v>41729.259999999995</v>
      </c>
      <c r="D1694" s="4">
        <v>9927</v>
      </c>
      <c r="E1694" s="37">
        <v>43511</v>
      </c>
      <c r="F1694" s="53" t="s">
        <v>4</v>
      </c>
    </row>
    <row r="1695" spans="1:6" ht="24.95" customHeight="1" x14ac:dyDescent="0.2">
      <c r="A1695" s="35">
        <v>1693</v>
      </c>
      <c r="B1695" s="36" t="s">
        <v>1450</v>
      </c>
      <c r="C1695" s="3">
        <v>41679.216867469884</v>
      </c>
      <c r="D1695" s="4">
        <v>15216</v>
      </c>
      <c r="E1695" s="37">
        <v>37050</v>
      </c>
      <c r="F1695" s="53" t="s">
        <v>125</v>
      </c>
    </row>
    <row r="1696" spans="1:6" ht="24.95" customHeight="1" x14ac:dyDescent="0.2">
      <c r="A1696" s="35">
        <v>1694</v>
      </c>
      <c r="B1696" s="36" t="s">
        <v>6327</v>
      </c>
      <c r="C1696" s="3">
        <f>'2023'!E97</f>
        <v>41679</v>
      </c>
      <c r="D1696" s="4">
        <f>'2023'!F97</f>
        <v>8594</v>
      </c>
      <c r="E1696" s="37">
        <v>45170</v>
      </c>
      <c r="F1696" s="53" t="s">
        <v>129</v>
      </c>
    </row>
    <row r="1697" spans="1:6" ht="24.95" customHeight="1" x14ac:dyDescent="0.2">
      <c r="A1697" s="35">
        <v>1695</v>
      </c>
      <c r="B1697" s="36" t="s">
        <v>1451</v>
      </c>
      <c r="C1697" s="3">
        <v>41666.22</v>
      </c>
      <c r="D1697" s="4">
        <v>6482</v>
      </c>
      <c r="E1697" s="37">
        <v>44442</v>
      </c>
      <c r="F1697" s="53" t="s">
        <v>25</v>
      </c>
    </row>
    <row r="1698" spans="1:6" ht="24.95" customHeight="1" x14ac:dyDescent="0.2">
      <c r="A1698" s="35">
        <v>1696</v>
      </c>
      <c r="B1698" s="36" t="s">
        <v>1452</v>
      </c>
      <c r="C1698" s="3">
        <v>41622.813368860057</v>
      </c>
      <c r="D1698" s="4">
        <v>10236</v>
      </c>
      <c r="E1698" s="37">
        <v>39899</v>
      </c>
      <c r="F1698" s="53" t="s">
        <v>189</v>
      </c>
    </row>
    <row r="1699" spans="1:6" ht="24.95" customHeight="1" x14ac:dyDescent="0.2">
      <c r="A1699" s="35">
        <v>1697</v>
      </c>
      <c r="B1699" s="36" t="s">
        <v>1453</v>
      </c>
      <c r="C1699" s="3">
        <v>41520.186515291934</v>
      </c>
      <c r="D1699" s="4">
        <v>11677</v>
      </c>
      <c r="E1699" s="37">
        <v>38394</v>
      </c>
      <c r="F1699" s="53" t="s">
        <v>125</v>
      </c>
    </row>
    <row r="1700" spans="1:6" ht="24.95" customHeight="1" x14ac:dyDescent="0.2">
      <c r="A1700" s="35">
        <v>1698</v>
      </c>
      <c r="B1700" s="36" t="s">
        <v>1454</v>
      </c>
      <c r="C1700" s="3">
        <v>41503.900000000009</v>
      </c>
      <c r="D1700" s="4">
        <v>8502</v>
      </c>
      <c r="E1700" s="37">
        <v>42755</v>
      </c>
      <c r="F1700" s="53" t="s">
        <v>6523</v>
      </c>
    </row>
    <row r="1701" spans="1:6" ht="24.95" customHeight="1" x14ac:dyDescent="0.2">
      <c r="A1701" s="35">
        <v>1699</v>
      </c>
      <c r="B1701" s="36" t="s">
        <v>1455</v>
      </c>
      <c r="C1701" s="3">
        <v>41487.1</v>
      </c>
      <c r="D1701" s="4">
        <v>8734</v>
      </c>
      <c r="E1701" s="37">
        <v>44505</v>
      </c>
      <c r="F1701" s="53" t="s">
        <v>4</v>
      </c>
    </row>
    <row r="1702" spans="1:6" ht="24.95" customHeight="1" x14ac:dyDescent="0.2">
      <c r="A1702" s="35">
        <v>1700</v>
      </c>
      <c r="B1702" s="36" t="s">
        <v>1456</v>
      </c>
      <c r="C1702" s="3">
        <v>41477.177942539391</v>
      </c>
      <c r="D1702" s="4">
        <v>12435</v>
      </c>
      <c r="E1702" s="37">
        <v>38709</v>
      </c>
      <c r="F1702" s="53" t="s">
        <v>444</v>
      </c>
    </row>
    <row r="1703" spans="1:6" ht="24.95" customHeight="1" x14ac:dyDescent="0.2">
      <c r="A1703" s="35">
        <v>1701</v>
      </c>
      <c r="B1703" s="36" t="s">
        <v>1457</v>
      </c>
      <c r="C1703" s="3">
        <v>41469.39</v>
      </c>
      <c r="D1703" s="4">
        <v>6755</v>
      </c>
      <c r="E1703" s="37">
        <v>44813</v>
      </c>
      <c r="F1703" s="53" t="s">
        <v>1051</v>
      </c>
    </row>
    <row r="1704" spans="1:6" ht="24.95" customHeight="1" x14ac:dyDescent="0.2">
      <c r="A1704" s="35">
        <v>1702</v>
      </c>
      <c r="B1704" s="36" t="s">
        <v>1458</v>
      </c>
      <c r="C1704" s="3">
        <v>41466.635773864691</v>
      </c>
      <c r="D1704" s="4">
        <v>11590</v>
      </c>
      <c r="E1704" s="37">
        <v>38821</v>
      </c>
      <c r="F1704" s="53" t="s">
        <v>330</v>
      </c>
    </row>
    <row r="1705" spans="1:6" ht="24.95" customHeight="1" x14ac:dyDescent="0.2">
      <c r="A1705" s="35">
        <v>1703</v>
      </c>
      <c r="B1705" s="36" t="s">
        <v>1905</v>
      </c>
      <c r="C1705" s="3">
        <f>28031.68+'2023'!E153</f>
        <v>41456.180000000008</v>
      </c>
      <c r="D1705" s="4">
        <f>4855+'2023'!F153</f>
        <v>7017</v>
      </c>
      <c r="E1705" s="37">
        <v>44680</v>
      </c>
      <c r="F1705" s="18" t="s">
        <v>5091</v>
      </c>
    </row>
    <row r="1706" spans="1:6" ht="24.95" customHeight="1" x14ac:dyDescent="0.2">
      <c r="A1706" s="35">
        <v>1704</v>
      </c>
      <c r="B1706" s="36" t="s">
        <v>1459</v>
      </c>
      <c r="C1706" s="3">
        <v>41414.793790546806</v>
      </c>
      <c r="D1706" s="4">
        <v>17941</v>
      </c>
      <c r="E1706" s="37">
        <v>36175</v>
      </c>
      <c r="F1706" s="53" t="s">
        <v>673</v>
      </c>
    </row>
    <row r="1707" spans="1:6" ht="24.95" customHeight="1" x14ac:dyDescent="0.2">
      <c r="A1707" s="35">
        <v>1705</v>
      </c>
      <c r="B1707" s="36" t="s">
        <v>1460</v>
      </c>
      <c r="C1707" s="3">
        <v>41249.840000000004</v>
      </c>
      <c r="D1707" s="4">
        <v>7665</v>
      </c>
      <c r="E1707" s="37">
        <v>42573</v>
      </c>
      <c r="F1707" s="53" t="s">
        <v>6523</v>
      </c>
    </row>
    <row r="1708" spans="1:6" ht="24.95" customHeight="1" x14ac:dyDescent="0.2">
      <c r="A1708" s="35">
        <v>1706</v>
      </c>
      <c r="B1708" s="36" t="s">
        <v>1461</v>
      </c>
      <c r="C1708" s="3">
        <v>41247.68303985172</v>
      </c>
      <c r="D1708" s="4">
        <v>16957</v>
      </c>
      <c r="E1708" s="37">
        <v>37512</v>
      </c>
      <c r="F1708" s="53" t="s">
        <v>673</v>
      </c>
    </row>
    <row r="1709" spans="1:6" ht="24.95" customHeight="1" x14ac:dyDescent="0.2">
      <c r="A1709" s="35">
        <v>1707</v>
      </c>
      <c r="B1709" s="36" t="s">
        <v>1463</v>
      </c>
      <c r="C1709" s="3">
        <v>41149</v>
      </c>
      <c r="D1709" s="4">
        <v>7748</v>
      </c>
      <c r="E1709" s="37">
        <v>42685</v>
      </c>
      <c r="F1709" s="53" t="s">
        <v>129</v>
      </c>
    </row>
    <row r="1710" spans="1:6" ht="24.95" customHeight="1" x14ac:dyDescent="0.2">
      <c r="A1710" s="35">
        <v>1708</v>
      </c>
      <c r="B1710" s="36" t="s">
        <v>1464</v>
      </c>
      <c r="C1710" s="3">
        <v>41130.213160333646</v>
      </c>
      <c r="D1710" s="4">
        <v>13493</v>
      </c>
      <c r="E1710" s="37">
        <v>38555</v>
      </c>
      <c r="F1710" s="53" t="s">
        <v>1465</v>
      </c>
    </row>
    <row r="1711" spans="1:6" ht="24.95" customHeight="1" x14ac:dyDescent="0.2">
      <c r="A1711" s="35">
        <v>1709</v>
      </c>
      <c r="B1711" s="36" t="s">
        <v>1466</v>
      </c>
      <c r="C1711" s="3">
        <v>41018.883225208527</v>
      </c>
      <c r="D1711" s="4">
        <v>12576</v>
      </c>
      <c r="E1711" s="37">
        <v>37344</v>
      </c>
      <c r="F1711" s="53" t="s">
        <v>125</v>
      </c>
    </row>
    <row r="1712" spans="1:6" ht="24.95" customHeight="1" x14ac:dyDescent="0.2">
      <c r="A1712" s="35">
        <v>1710</v>
      </c>
      <c r="B1712" s="36" t="s">
        <v>1467</v>
      </c>
      <c r="C1712" s="3">
        <v>40994</v>
      </c>
      <c r="D1712" s="4">
        <v>7388</v>
      </c>
      <c r="E1712" s="37">
        <v>43511</v>
      </c>
      <c r="F1712" s="53" t="s">
        <v>253</v>
      </c>
    </row>
    <row r="1713" spans="1:6" ht="24.95" customHeight="1" x14ac:dyDescent="0.2">
      <c r="A1713" s="35">
        <v>1711</v>
      </c>
      <c r="B1713" s="36" t="s">
        <v>1468</v>
      </c>
      <c r="C1713" s="3">
        <v>40961.57</v>
      </c>
      <c r="D1713" s="4">
        <v>8578</v>
      </c>
      <c r="E1713" s="37">
        <v>42839</v>
      </c>
      <c r="F1713" s="53" t="s">
        <v>4</v>
      </c>
    </row>
    <row r="1714" spans="1:6" ht="24.95" customHeight="1" x14ac:dyDescent="0.2">
      <c r="A1714" s="35">
        <v>1712</v>
      </c>
      <c r="B1714" s="36" t="s">
        <v>1470</v>
      </c>
      <c r="C1714" s="3">
        <v>40871.756255792403</v>
      </c>
      <c r="D1714" s="4">
        <v>12177</v>
      </c>
      <c r="E1714" s="37">
        <v>38009</v>
      </c>
      <c r="F1714" s="53" t="s">
        <v>1471</v>
      </c>
    </row>
    <row r="1715" spans="1:6" ht="24.95" customHeight="1" x14ac:dyDescent="0.2">
      <c r="A1715" s="35">
        <v>1713</v>
      </c>
      <c r="B1715" s="36" t="s">
        <v>1472</v>
      </c>
      <c r="C1715" s="3">
        <v>40836.712233549588</v>
      </c>
      <c r="D1715" s="4">
        <v>11761</v>
      </c>
      <c r="E1715" s="37">
        <v>37946</v>
      </c>
      <c r="F1715" s="53" t="s">
        <v>1473</v>
      </c>
    </row>
    <row r="1716" spans="1:6" ht="24.95" customHeight="1" x14ac:dyDescent="0.2">
      <c r="A1716" s="35">
        <v>1714</v>
      </c>
      <c r="B1716" s="36" t="s">
        <v>1474</v>
      </c>
      <c r="C1716" s="3">
        <v>40833.81603336423</v>
      </c>
      <c r="D1716" s="4">
        <v>11987</v>
      </c>
      <c r="E1716" s="37">
        <v>39409</v>
      </c>
      <c r="F1716" s="53" t="s">
        <v>6525</v>
      </c>
    </row>
    <row r="1717" spans="1:6" ht="24.95" customHeight="1" x14ac:dyDescent="0.2">
      <c r="A1717" s="35">
        <v>1715</v>
      </c>
      <c r="B1717" s="36" t="s">
        <v>1485</v>
      </c>
      <c r="C1717" s="3">
        <f>40225.91+'2023'!E343</f>
        <v>40787.61</v>
      </c>
      <c r="D1717" s="4">
        <f>6687+'2023'!F343</f>
        <v>6775</v>
      </c>
      <c r="E1717" s="37">
        <v>44655</v>
      </c>
      <c r="F1717" s="53" t="s">
        <v>220</v>
      </c>
    </row>
    <row r="1718" spans="1:6" ht="24.95" customHeight="1" x14ac:dyDescent="0.2">
      <c r="A1718" s="35">
        <v>1716</v>
      </c>
      <c r="B1718" s="36" t="s">
        <v>7217</v>
      </c>
      <c r="C1718" s="3">
        <f>'2024'!E90</f>
        <v>40759.75</v>
      </c>
      <c r="D1718" s="4">
        <f>'2024'!F90</f>
        <v>5891</v>
      </c>
      <c r="E1718" s="37">
        <v>45359</v>
      </c>
      <c r="F1718" s="53" t="s">
        <v>5864</v>
      </c>
    </row>
    <row r="1719" spans="1:6" ht="24.95" customHeight="1" x14ac:dyDescent="0.2">
      <c r="A1719" s="35">
        <v>1717</v>
      </c>
      <c r="B1719" s="36" t="s">
        <v>1476</v>
      </c>
      <c r="C1719" s="3">
        <v>40682.866079703424</v>
      </c>
      <c r="D1719" s="4">
        <v>8989</v>
      </c>
      <c r="E1719" s="37">
        <v>41677</v>
      </c>
      <c r="F1719" s="53" t="s">
        <v>45</v>
      </c>
    </row>
    <row r="1720" spans="1:6" ht="24.95" customHeight="1" x14ac:dyDescent="0.2">
      <c r="A1720" s="35">
        <v>1718</v>
      </c>
      <c r="B1720" s="36" t="s">
        <v>6328</v>
      </c>
      <c r="C1720" s="3">
        <f>'2023'!E98</f>
        <v>40643.279999999999</v>
      </c>
      <c r="D1720" s="4">
        <f>'2023'!F98</f>
        <v>8289</v>
      </c>
      <c r="E1720" s="37">
        <v>45016</v>
      </c>
      <c r="F1720" s="53" t="s">
        <v>1864</v>
      </c>
    </row>
    <row r="1721" spans="1:6" ht="24.95" customHeight="1" x14ac:dyDescent="0.2">
      <c r="A1721" s="35">
        <v>1719</v>
      </c>
      <c r="B1721" s="36" t="s">
        <v>1477</v>
      </c>
      <c r="C1721" s="3">
        <v>40607.188368860057</v>
      </c>
      <c r="D1721" s="4">
        <v>13643</v>
      </c>
      <c r="E1721" s="37">
        <v>38324</v>
      </c>
      <c r="F1721" s="53" t="s">
        <v>95</v>
      </c>
    </row>
    <row r="1722" spans="1:6" ht="24.95" customHeight="1" x14ac:dyDescent="0.2">
      <c r="A1722" s="35">
        <v>1720</v>
      </c>
      <c r="B1722" s="36" t="s">
        <v>1478</v>
      </c>
      <c r="C1722" s="3">
        <v>40498.725671918444</v>
      </c>
      <c r="D1722" s="4">
        <v>18226</v>
      </c>
      <c r="E1722" s="37">
        <v>36084</v>
      </c>
      <c r="F1722" s="53" t="s">
        <v>184</v>
      </c>
    </row>
    <row r="1723" spans="1:6" ht="24.95" customHeight="1" x14ac:dyDescent="0.2">
      <c r="A1723" s="35">
        <v>1721</v>
      </c>
      <c r="B1723" s="36" t="s">
        <v>1479</v>
      </c>
      <c r="C1723" s="3">
        <v>40489.490000000005</v>
      </c>
      <c r="D1723" s="4">
        <v>10211</v>
      </c>
      <c r="E1723" s="37">
        <v>43119</v>
      </c>
      <c r="F1723" s="53" t="s">
        <v>4</v>
      </c>
    </row>
    <row r="1724" spans="1:6" ht="24.95" customHeight="1" x14ac:dyDescent="0.2">
      <c r="A1724" s="35">
        <v>1722</v>
      </c>
      <c r="B1724" s="36" t="s">
        <v>1480</v>
      </c>
      <c r="C1724" s="3">
        <v>40461.943929564412</v>
      </c>
      <c r="D1724" s="4">
        <v>20143</v>
      </c>
      <c r="E1724" s="37">
        <v>36238</v>
      </c>
      <c r="F1724" s="53" t="s">
        <v>374</v>
      </c>
    </row>
    <row r="1725" spans="1:6" ht="24.95" customHeight="1" x14ac:dyDescent="0.2">
      <c r="A1725" s="35">
        <v>1723</v>
      </c>
      <c r="B1725" s="36" t="s">
        <v>1481</v>
      </c>
      <c r="C1725" s="3">
        <v>40439.409999999996</v>
      </c>
      <c r="D1725" s="4">
        <v>8986</v>
      </c>
      <c r="E1725" s="37">
        <v>42055</v>
      </c>
      <c r="F1725" s="53" t="s">
        <v>89</v>
      </c>
    </row>
    <row r="1726" spans="1:6" ht="24.95" customHeight="1" x14ac:dyDescent="0.2">
      <c r="A1726" s="35">
        <v>1724</v>
      </c>
      <c r="B1726" s="36" t="s">
        <v>1482</v>
      </c>
      <c r="C1726" s="3">
        <v>40416.647358665432</v>
      </c>
      <c r="D1726" s="4">
        <v>12814</v>
      </c>
      <c r="E1726" s="37">
        <v>38646</v>
      </c>
      <c r="F1726" s="53" t="s">
        <v>186</v>
      </c>
    </row>
    <row r="1727" spans="1:6" ht="24.95" customHeight="1" x14ac:dyDescent="0.2">
      <c r="A1727" s="35">
        <v>1725</v>
      </c>
      <c r="B1727" s="36" t="s">
        <v>4597</v>
      </c>
      <c r="C1727" s="3">
        <v>40404.888785912881</v>
      </c>
      <c r="D1727" s="4">
        <v>9568</v>
      </c>
      <c r="E1727" s="37">
        <v>41551</v>
      </c>
      <c r="F1727" s="53" t="s">
        <v>23</v>
      </c>
    </row>
    <row r="1728" spans="1:6" ht="24.95" customHeight="1" x14ac:dyDescent="0.2">
      <c r="A1728" s="35">
        <v>1726</v>
      </c>
      <c r="B1728" s="36" t="s">
        <v>1483</v>
      </c>
      <c r="C1728" s="3">
        <v>40369.83</v>
      </c>
      <c r="D1728" s="4">
        <v>8570</v>
      </c>
      <c r="E1728" s="37">
        <v>43021</v>
      </c>
      <c r="F1728" s="53" t="s">
        <v>253</v>
      </c>
    </row>
    <row r="1729" spans="1:6" ht="24.95" customHeight="1" x14ac:dyDescent="0.2">
      <c r="A1729" s="35">
        <v>1727</v>
      </c>
      <c r="B1729" s="36" t="s">
        <v>1484</v>
      </c>
      <c r="C1729" s="3">
        <v>40354.649999999994</v>
      </c>
      <c r="D1729" s="4">
        <v>9903</v>
      </c>
      <c r="E1729" s="37">
        <v>42237</v>
      </c>
      <c r="F1729" s="53" t="s">
        <v>4</v>
      </c>
    </row>
    <row r="1730" spans="1:6" ht="24.95" customHeight="1" x14ac:dyDescent="0.2">
      <c r="A1730" s="35">
        <v>1728</v>
      </c>
      <c r="B1730" s="36" t="s">
        <v>1486</v>
      </c>
      <c r="C1730" s="3">
        <v>40194.624652455983</v>
      </c>
      <c r="D1730" s="4">
        <v>14013</v>
      </c>
      <c r="E1730" s="37">
        <v>37414</v>
      </c>
      <c r="F1730" s="53" t="s">
        <v>184</v>
      </c>
    </row>
    <row r="1731" spans="1:6" ht="24.95" customHeight="1" x14ac:dyDescent="0.2">
      <c r="A1731" s="35">
        <v>1729</v>
      </c>
      <c r="B1731" s="36" t="s">
        <v>1487</v>
      </c>
      <c r="C1731" s="3">
        <v>40171.831556997218</v>
      </c>
      <c r="D1731" s="4">
        <v>11347</v>
      </c>
      <c r="E1731" s="37">
        <v>40256</v>
      </c>
      <c r="F1731" s="53" t="s">
        <v>6529</v>
      </c>
    </row>
    <row r="1732" spans="1:6" ht="24.95" customHeight="1" x14ac:dyDescent="0.2">
      <c r="A1732" s="35">
        <v>1730</v>
      </c>
      <c r="B1732" s="36" t="s">
        <v>1488</v>
      </c>
      <c r="C1732" s="3">
        <v>40147.271779425399</v>
      </c>
      <c r="D1732" s="4">
        <v>9631</v>
      </c>
      <c r="E1732" s="37">
        <v>39843</v>
      </c>
      <c r="F1732" s="53" t="s">
        <v>6526</v>
      </c>
    </row>
    <row r="1733" spans="1:6" ht="24.95" customHeight="1" x14ac:dyDescent="0.2">
      <c r="A1733" s="35">
        <v>1731</v>
      </c>
      <c r="B1733" s="36" t="s">
        <v>1489</v>
      </c>
      <c r="C1733" s="3">
        <v>40131.487488415201</v>
      </c>
      <c r="D1733" s="4">
        <v>12621</v>
      </c>
      <c r="E1733" s="37">
        <v>37813</v>
      </c>
      <c r="F1733" s="53" t="s">
        <v>1023</v>
      </c>
    </row>
    <row r="1734" spans="1:6" ht="24.95" customHeight="1" x14ac:dyDescent="0.2">
      <c r="A1734" s="35">
        <v>1732</v>
      </c>
      <c r="B1734" s="36" t="s">
        <v>1490</v>
      </c>
      <c r="C1734" s="3">
        <v>40004.129999999997</v>
      </c>
      <c r="D1734" s="4">
        <v>7953</v>
      </c>
      <c r="E1734" s="37">
        <v>42377</v>
      </c>
      <c r="F1734" s="53" t="s">
        <v>4</v>
      </c>
    </row>
    <row r="1735" spans="1:6" ht="24.95" customHeight="1" x14ac:dyDescent="0.2">
      <c r="A1735" s="35">
        <v>1733</v>
      </c>
      <c r="B1735" s="36" t="s">
        <v>7218</v>
      </c>
      <c r="C1735" s="3">
        <f>'2024'!E91</f>
        <v>39976</v>
      </c>
      <c r="D1735" s="4">
        <f>'2024'!F91</f>
        <v>5758</v>
      </c>
      <c r="E1735" s="37">
        <v>45632</v>
      </c>
      <c r="F1735" s="53" t="s">
        <v>129</v>
      </c>
    </row>
    <row r="1736" spans="1:6" ht="24.95" customHeight="1" x14ac:dyDescent="0.2">
      <c r="A1736" s="35">
        <v>1734</v>
      </c>
      <c r="B1736" s="36" t="s">
        <v>4598</v>
      </c>
      <c r="C1736" s="3">
        <v>39971.762048192773</v>
      </c>
      <c r="D1736" s="4">
        <v>12157</v>
      </c>
      <c r="E1736" s="37">
        <v>41509</v>
      </c>
      <c r="F1736" s="53" t="s">
        <v>4</v>
      </c>
    </row>
    <row r="1737" spans="1:6" ht="24.95" customHeight="1" x14ac:dyDescent="0.2">
      <c r="A1737" s="35">
        <v>1735</v>
      </c>
      <c r="B1737" s="36" t="s">
        <v>1491</v>
      </c>
      <c r="C1737" s="3">
        <v>39918.124420759959</v>
      </c>
      <c r="D1737" s="4">
        <v>11824</v>
      </c>
      <c r="E1737" s="37">
        <v>38499</v>
      </c>
      <c r="F1737" s="53" t="s">
        <v>1492</v>
      </c>
    </row>
    <row r="1738" spans="1:6" ht="24.95" customHeight="1" x14ac:dyDescent="0.2">
      <c r="A1738" s="35">
        <v>1736</v>
      </c>
      <c r="B1738" s="36" t="s">
        <v>1493</v>
      </c>
      <c r="C1738" s="3">
        <v>39913.69323447637</v>
      </c>
      <c r="D1738" s="4">
        <v>18334</v>
      </c>
      <c r="E1738" s="37">
        <v>37001</v>
      </c>
      <c r="F1738" s="53" t="s">
        <v>1019</v>
      </c>
    </row>
    <row r="1739" spans="1:6" ht="24.95" customHeight="1" x14ac:dyDescent="0.2">
      <c r="A1739" s="35">
        <v>1737</v>
      </c>
      <c r="B1739" s="36" t="s">
        <v>1494</v>
      </c>
      <c r="C1739" s="3">
        <v>39862.649999999994</v>
      </c>
      <c r="D1739" s="4">
        <v>7823</v>
      </c>
      <c r="E1739" s="37">
        <v>42608</v>
      </c>
      <c r="F1739" s="53" t="s">
        <v>6523</v>
      </c>
    </row>
    <row r="1740" spans="1:6" ht="24.95" customHeight="1" x14ac:dyDescent="0.2">
      <c r="A1740" s="35">
        <v>1738</v>
      </c>
      <c r="B1740" s="36" t="s">
        <v>1495</v>
      </c>
      <c r="C1740" s="3">
        <v>39837.730000000003</v>
      </c>
      <c r="D1740" s="4">
        <v>6980</v>
      </c>
      <c r="E1740" s="37">
        <v>43847</v>
      </c>
      <c r="F1740" s="53" t="s">
        <v>4</v>
      </c>
    </row>
    <row r="1741" spans="1:6" ht="24.95" customHeight="1" x14ac:dyDescent="0.2">
      <c r="A1741" s="35">
        <v>1739</v>
      </c>
      <c r="B1741" s="36" t="s">
        <v>1496</v>
      </c>
      <c r="C1741" s="3">
        <v>39833.178869323448</v>
      </c>
      <c r="D1741" s="4">
        <v>11114</v>
      </c>
      <c r="E1741" s="37">
        <v>40606</v>
      </c>
      <c r="F1741" s="53" t="s">
        <v>6531</v>
      </c>
    </row>
    <row r="1742" spans="1:6" ht="24.95" customHeight="1" x14ac:dyDescent="0.2">
      <c r="A1742" s="35">
        <v>1740</v>
      </c>
      <c r="B1742" s="36" t="s">
        <v>1497</v>
      </c>
      <c r="C1742" s="3">
        <v>39814.1</v>
      </c>
      <c r="D1742" s="4">
        <v>7268</v>
      </c>
      <c r="E1742" s="37">
        <v>43504</v>
      </c>
      <c r="F1742" s="53" t="s">
        <v>559</v>
      </c>
    </row>
    <row r="1743" spans="1:6" ht="24.95" customHeight="1" x14ac:dyDescent="0.2">
      <c r="A1743" s="35">
        <v>1741</v>
      </c>
      <c r="B1743" s="36" t="s">
        <v>1498</v>
      </c>
      <c r="C1743" s="3">
        <v>39800.741427247456</v>
      </c>
      <c r="D1743" s="4">
        <v>16801</v>
      </c>
      <c r="E1743" s="37">
        <v>36189</v>
      </c>
      <c r="F1743" s="53" t="s">
        <v>374</v>
      </c>
    </row>
    <row r="1744" spans="1:6" ht="24.95" customHeight="1" x14ac:dyDescent="0.2">
      <c r="A1744" s="35">
        <v>1742</v>
      </c>
      <c r="B1744" s="36" t="s">
        <v>1499</v>
      </c>
      <c r="C1744" s="3">
        <v>39706</v>
      </c>
      <c r="D1744" s="4">
        <v>6955</v>
      </c>
      <c r="E1744" s="37">
        <v>43049</v>
      </c>
      <c r="F1744" s="53" t="s">
        <v>129</v>
      </c>
    </row>
    <row r="1745" spans="1:6" ht="24.95" customHeight="1" x14ac:dyDescent="0.2">
      <c r="A1745" s="35">
        <v>1743</v>
      </c>
      <c r="B1745" s="36" t="s">
        <v>1500</v>
      </c>
      <c r="C1745" s="3">
        <v>39684.579999999994</v>
      </c>
      <c r="D1745" s="4">
        <v>8241</v>
      </c>
      <c r="E1745" s="37">
        <v>42223</v>
      </c>
      <c r="F1745" s="53" t="s">
        <v>1566</v>
      </c>
    </row>
    <row r="1746" spans="1:6" ht="24.95" customHeight="1" x14ac:dyDescent="0.2">
      <c r="A1746" s="35">
        <v>1744</v>
      </c>
      <c r="B1746" s="36" t="s">
        <v>1501</v>
      </c>
      <c r="C1746" s="3">
        <v>39667.839999999997</v>
      </c>
      <c r="D1746" s="4">
        <v>8619</v>
      </c>
      <c r="E1746" s="37">
        <v>42055</v>
      </c>
      <c r="F1746" s="53" t="s">
        <v>505</v>
      </c>
    </row>
    <row r="1747" spans="1:6" ht="24.95" customHeight="1" x14ac:dyDescent="0.2">
      <c r="A1747" s="35">
        <v>1745</v>
      </c>
      <c r="B1747" s="36" t="s">
        <v>1502</v>
      </c>
      <c r="C1747" s="3">
        <v>39653.846153846149</v>
      </c>
      <c r="D1747" s="4">
        <v>9820</v>
      </c>
      <c r="E1747" s="37">
        <v>39885</v>
      </c>
      <c r="F1747" s="53" t="s">
        <v>6526</v>
      </c>
    </row>
    <row r="1748" spans="1:6" ht="24.95" customHeight="1" x14ac:dyDescent="0.2">
      <c r="A1748" s="35">
        <v>1746</v>
      </c>
      <c r="B1748" s="36" t="s">
        <v>1503</v>
      </c>
      <c r="C1748" s="3">
        <v>39575.706672845226</v>
      </c>
      <c r="D1748" s="4">
        <v>12473</v>
      </c>
      <c r="E1748" s="37">
        <v>40514</v>
      </c>
      <c r="F1748" s="53" t="s">
        <v>23</v>
      </c>
    </row>
    <row r="1749" spans="1:6" ht="24.95" customHeight="1" x14ac:dyDescent="0.2">
      <c r="A1749" s="35">
        <v>1747</v>
      </c>
      <c r="B1749" s="36" t="s">
        <v>1504</v>
      </c>
      <c r="C1749" s="3">
        <v>39575.127432808156</v>
      </c>
      <c r="D1749" s="4">
        <v>17080</v>
      </c>
      <c r="E1749" s="37">
        <v>35783</v>
      </c>
      <c r="F1749" s="53" t="s">
        <v>184</v>
      </c>
    </row>
    <row r="1750" spans="1:6" ht="24.95" customHeight="1" x14ac:dyDescent="0.2">
      <c r="A1750" s="35">
        <v>1748</v>
      </c>
      <c r="B1750" s="36" t="s">
        <v>4599</v>
      </c>
      <c r="C1750" s="3">
        <v>39534.855769230773</v>
      </c>
      <c r="D1750" s="4">
        <v>12150</v>
      </c>
      <c r="E1750" s="37">
        <v>41439</v>
      </c>
      <c r="F1750" s="53" t="s">
        <v>129</v>
      </c>
    </row>
    <row r="1751" spans="1:6" ht="24.95" customHeight="1" x14ac:dyDescent="0.2">
      <c r="A1751" s="35">
        <v>1749</v>
      </c>
      <c r="B1751" s="36" t="s">
        <v>1505</v>
      </c>
      <c r="C1751" s="3">
        <v>39471.153846153851</v>
      </c>
      <c r="D1751" s="4">
        <v>17739</v>
      </c>
      <c r="E1751" s="37">
        <v>35867</v>
      </c>
      <c r="F1751" s="53" t="s">
        <v>1506</v>
      </c>
    </row>
    <row r="1752" spans="1:6" ht="24.95" customHeight="1" x14ac:dyDescent="0.2">
      <c r="A1752" s="35">
        <v>1750</v>
      </c>
      <c r="B1752" s="36" t="s">
        <v>6336</v>
      </c>
      <c r="C1752" s="3">
        <f>'2023'!E106+'2024'!E210</f>
        <v>39451.800000000003</v>
      </c>
      <c r="D1752" s="4">
        <f>'2023'!F106+'2024'!F210</f>
        <v>5674</v>
      </c>
      <c r="E1752" s="37">
        <v>45268</v>
      </c>
      <c r="F1752" s="53" t="s">
        <v>45</v>
      </c>
    </row>
    <row r="1753" spans="1:6" ht="24.95" customHeight="1" x14ac:dyDescent="0.2">
      <c r="A1753" s="35">
        <v>1751</v>
      </c>
      <c r="B1753" s="36" t="s">
        <v>1507</v>
      </c>
      <c r="C1753" s="3">
        <v>39379.778730305843</v>
      </c>
      <c r="D1753" s="4">
        <v>11313</v>
      </c>
      <c r="E1753" s="37">
        <v>40235</v>
      </c>
      <c r="F1753" s="53" t="s">
        <v>6525</v>
      </c>
    </row>
    <row r="1754" spans="1:6" ht="24.95" customHeight="1" x14ac:dyDescent="0.2">
      <c r="A1754" s="35">
        <v>1752</v>
      </c>
      <c r="B1754" s="36" t="s">
        <v>1508</v>
      </c>
      <c r="C1754" s="3">
        <v>39340.24559777572</v>
      </c>
      <c r="D1754" s="4">
        <v>15582</v>
      </c>
      <c r="E1754" s="37">
        <v>36805</v>
      </c>
      <c r="F1754" s="53" t="s">
        <v>342</v>
      </c>
    </row>
    <row r="1755" spans="1:6" ht="24.95" customHeight="1" x14ac:dyDescent="0.2">
      <c r="A1755" s="35">
        <v>1753</v>
      </c>
      <c r="B1755" s="36" t="s">
        <v>1509</v>
      </c>
      <c r="C1755" s="3">
        <v>39285.360000000001</v>
      </c>
      <c r="D1755" s="4">
        <v>8116</v>
      </c>
      <c r="E1755" s="37">
        <v>42846</v>
      </c>
      <c r="F1755" s="53" t="s">
        <v>4</v>
      </c>
    </row>
    <row r="1756" spans="1:6" ht="24.95" customHeight="1" x14ac:dyDescent="0.2">
      <c r="A1756" s="35">
        <v>1754</v>
      </c>
      <c r="B1756" s="36" t="s">
        <v>1510</v>
      </c>
      <c r="C1756" s="3">
        <v>39269</v>
      </c>
      <c r="D1756" s="4">
        <v>9716</v>
      </c>
      <c r="E1756" s="37">
        <v>43098</v>
      </c>
      <c r="F1756" s="53" t="s">
        <v>129</v>
      </c>
    </row>
    <row r="1757" spans="1:6" ht="24.95" customHeight="1" x14ac:dyDescent="0.2">
      <c r="A1757" s="35">
        <v>1755</v>
      </c>
      <c r="B1757" s="36" t="s">
        <v>1868</v>
      </c>
      <c r="C1757" s="3">
        <f>29144+'2023'!E206+'2024'!E213</f>
        <v>39258.25</v>
      </c>
      <c r="D1757" s="4">
        <f>11097+'2023'!F206+'2024'!F213</f>
        <v>13742</v>
      </c>
      <c r="E1757" s="37">
        <v>42654</v>
      </c>
      <c r="F1757" s="53" t="s">
        <v>1869</v>
      </c>
    </row>
    <row r="1758" spans="1:6" ht="24.95" customHeight="1" x14ac:dyDescent="0.2">
      <c r="A1758" s="35">
        <v>1756</v>
      </c>
      <c r="B1758" s="36" t="s">
        <v>6329</v>
      </c>
      <c r="C1758" s="3">
        <f>'2023'!E99</f>
        <v>39251.159999999996</v>
      </c>
      <c r="D1758" s="4">
        <f>'2023'!F99</f>
        <v>6649</v>
      </c>
      <c r="E1758" s="37">
        <v>45156</v>
      </c>
      <c r="F1758" s="53" t="s">
        <v>25</v>
      </c>
    </row>
    <row r="1759" spans="1:6" ht="24.95" customHeight="1" x14ac:dyDescent="0.2">
      <c r="A1759" s="35">
        <v>1757</v>
      </c>
      <c r="B1759" s="36" t="s">
        <v>4600</v>
      </c>
      <c r="C1759" s="3">
        <v>39248.465013901761</v>
      </c>
      <c r="D1759" s="4">
        <v>9115</v>
      </c>
      <c r="E1759" s="37">
        <v>41614</v>
      </c>
      <c r="F1759" s="53" t="s">
        <v>41</v>
      </c>
    </row>
    <row r="1760" spans="1:6" ht="24.95" customHeight="1" x14ac:dyDescent="0.2">
      <c r="A1760" s="35">
        <v>1758</v>
      </c>
      <c r="B1760" s="36" t="s">
        <v>1511</v>
      </c>
      <c r="C1760" s="3">
        <v>39224.04</v>
      </c>
      <c r="D1760" s="4">
        <v>7949</v>
      </c>
      <c r="E1760" s="37">
        <v>42636</v>
      </c>
      <c r="F1760" s="53" t="s">
        <v>45</v>
      </c>
    </row>
    <row r="1761" spans="1:6" ht="24.95" customHeight="1" x14ac:dyDescent="0.2">
      <c r="A1761" s="35">
        <v>1759</v>
      </c>
      <c r="B1761" s="36" t="s">
        <v>1512</v>
      </c>
      <c r="C1761" s="3">
        <v>39108.259962928641</v>
      </c>
      <c r="D1761" s="4">
        <v>16009</v>
      </c>
      <c r="E1761" s="37">
        <v>36910</v>
      </c>
      <c r="F1761" s="53" t="s">
        <v>699</v>
      </c>
    </row>
    <row r="1762" spans="1:6" ht="24.95" customHeight="1" x14ac:dyDescent="0.2">
      <c r="A1762" s="35">
        <v>1760</v>
      </c>
      <c r="B1762" s="36" t="s">
        <v>1513</v>
      </c>
      <c r="C1762" s="3">
        <v>39099.571362372568</v>
      </c>
      <c r="D1762" s="4">
        <v>14771</v>
      </c>
      <c r="E1762" s="37">
        <v>36840</v>
      </c>
      <c r="F1762" s="53" t="s">
        <v>125</v>
      </c>
    </row>
    <row r="1763" spans="1:6" ht="24.95" customHeight="1" x14ac:dyDescent="0.2">
      <c r="A1763" s="35">
        <v>1761</v>
      </c>
      <c r="B1763" s="36" t="s">
        <v>1514</v>
      </c>
      <c r="C1763" s="3">
        <v>39076.112140871177</v>
      </c>
      <c r="D1763" s="4">
        <v>11462</v>
      </c>
      <c r="E1763" s="37">
        <v>39542</v>
      </c>
      <c r="F1763" s="53" t="s">
        <v>45</v>
      </c>
    </row>
    <row r="1764" spans="1:6" ht="24.95" customHeight="1" x14ac:dyDescent="0.2">
      <c r="A1764" s="35">
        <v>1762</v>
      </c>
      <c r="B1764" s="36" t="s">
        <v>4601</v>
      </c>
      <c r="C1764" s="3">
        <v>39071.333410565341</v>
      </c>
      <c r="D1764" s="4">
        <v>9568</v>
      </c>
      <c r="E1764" s="37">
        <v>41495</v>
      </c>
      <c r="F1764" s="53" t="s">
        <v>4</v>
      </c>
    </row>
    <row r="1765" spans="1:6" ht="24.95" customHeight="1" x14ac:dyDescent="0.2">
      <c r="A1765" s="35">
        <v>1763</v>
      </c>
      <c r="B1765" s="36" t="s">
        <v>1515</v>
      </c>
      <c r="C1765" s="3">
        <v>38945.730000000003</v>
      </c>
      <c r="D1765" s="4">
        <v>8489</v>
      </c>
      <c r="E1765" s="37">
        <v>42545</v>
      </c>
      <c r="F1765" s="53" t="s">
        <v>4</v>
      </c>
    </row>
    <row r="1766" spans="1:6" ht="24.95" customHeight="1" x14ac:dyDescent="0.2">
      <c r="A1766" s="35">
        <v>1764</v>
      </c>
      <c r="B1766" s="36" t="s">
        <v>4602</v>
      </c>
      <c r="C1766" s="3">
        <v>38815.596037998148</v>
      </c>
      <c r="D1766" s="4">
        <v>10536</v>
      </c>
      <c r="E1766" s="37">
        <v>40816</v>
      </c>
      <c r="F1766" s="53" t="s">
        <v>4</v>
      </c>
    </row>
    <row r="1767" spans="1:6" ht="24.95" customHeight="1" x14ac:dyDescent="0.2">
      <c r="A1767" s="35">
        <v>1765</v>
      </c>
      <c r="B1767" s="36" t="s">
        <v>1516</v>
      </c>
      <c r="C1767" s="3">
        <v>38815.509999999995</v>
      </c>
      <c r="D1767" s="4">
        <v>6766</v>
      </c>
      <c r="E1767" s="37">
        <v>43763</v>
      </c>
      <c r="F1767" s="53" t="s">
        <v>45</v>
      </c>
    </row>
    <row r="1768" spans="1:6" ht="24.95" customHeight="1" x14ac:dyDescent="0.2">
      <c r="A1768" s="35">
        <v>1766</v>
      </c>
      <c r="B1768" s="36" t="s">
        <v>1517</v>
      </c>
      <c r="C1768" s="3">
        <v>38779.251621872107</v>
      </c>
      <c r="D1768" s="4">
        <v>11630</v>
      </c>
      <c r="E1768" s="37">
        <v>38737</v>
      </c>
      <c r="F1768" s="53" t="s">
        <v>95</v>
      </c>
    </row>
    <row r="1769" spans="1:6" ht="24.95" customHeight="1" x14ac:dyDescent="0.2">
      <c r="A1769" s="35">
        <v>1767</v>
      </c>
      <c r="B1769" s="36" t="s">
        <v>1518</v>
      </c>
      <c r="C1769" s="3">
        <v>38719.010658016683</v>
      </c>
      <c r="D1769" s="4">
        <v>10861</v>
      </c>
      <c r="E1769" s="37">
        <v>38254</v>
      </c>
      <c r="F1769" s="53" t="s">
        <v>186</v>
      </c>
    </row>
    <row r="1770" spans="1:6" ht="24.95" customHeight="1" x14ac:dyDescent="0.2">
      <c r="A1770" s="35">
        <v>1768</v>
      </c>
      <c r="B1770" s="36" t="s">
        <v>7219</v>
      </c>
      <c r="C1770" s="3">
        <f>'2024'!E92</f>
        <v>38698.020000000004</v>
      </c>
      <c r="D1770" s="4">
        <f>'2024'!F92</f>
        <v>7759</v>
      </c>
      <c r="E1770" s="37">
        <v>45499</v>
      </c>
      <c r="F1770" s="53" t="s">
        <v>5091</v>
      </c>
    </row>
    <row r="1771" spans="1:6" ht="24.95" customHeight="1" x14ac:dyDescent="0.2">
      <c r="A1771" s="35">
        <v>1769</v>
      </c>
      <c r="B1771" s="36" t="s">
        <v>4603</v>
      </c>
      <c r="C1771" s="3">
        <v>38693.813716404082</v>
      </c>
      <c r="D1771" s="4">
        <v>10578</v>
      </c>
      <c r="E1771" s="37">
        <v>40942</v>
      </c>
      <c r="F1771" s="53" t="s">
        <v>4</v>
      </c>
    </row>
    <row r="1772" spans="1:6" ht="24.95" customHeight="1" x14ac:dyDescent="0.2">
      <c r="A1772" s="35">
        <v>1770</v>
      </c>
      <c r="B1772" s="36" t="s">
        <v>1519</v>
      </c>
      <c r="C1772" s="3">
        <v>38692.365616311399</v>
      </c>
      <c r="D1772" s="4">
        <v>9647</v>
      </c>
      <c r="E1772" s="37">
        <v>40039</v>
      </c>
      <c r="F1772" s="53" t="s">
        <v>6526</v>
      </c>
    </row>
    <row r="1773" spans="1:6" ht="24.95" customHeight="1" x14ac:dyDescent="0.2">
      <c r="A1773" s="35">
        <v>1771</v>
      </c>
      <c r="B1773" s="36" t="s">
        <v>1520</v>
      </c>
      <c r="C1773" s="3">
        <v>38626.76668211307</v>
      </c>
      <c r="D1773" s="4">
        <v>11598</v>
      </c>
      <c r="E1773" s="37">
        <v>40340</v>
      </c>
      <c r="F1773" s="53" t="s">
        <v>6531</v>
      </c>
    </row>
    <row r="1774" spans="1:6" ht="24.95" customHeight="1" x14ac:dyDescent="0.2">
      <c r="A1774" s="35">
        <v>1772</v>
      </c>
      <c r="B1774" s="36" t="s">
        <v>1521</v>
      </c>
      <c r="C1774" s="3">
        <v>38596.791010194625</v>
      </c>
      <c r="D1774" s="4">
        <v>16242</v>
      </c>
      <c r="E1774" s="37">
        <v>36882</v>
      </c>
      <c r="F1774" s="53" t="s">
        <v>125</v>
      </c>
    </row>
    <row r="1775" spans="1:6" ht="24.95" customHeight="1" x14ac:dyDescent="0.2">
      <c r="A1775" s="35">
        <v>1773</v>
      </c>
      <c r="B1775" s="36" t="s">
        <v>1522</v>
      </c>
      <c r="C1775" s="3">
        <v>38594.647822057465</v>
      </c>
      <c r="D1775" s="4">
        <v>10418</v>
      </c>
      <c r="E1775" s="37">
        <v>40102</v>
      </c>
      <c r="F1775" s="53" t="s">
        <v>4</v>
      </c>
    </row>
    <row r="1776" spans="1:6" ht="24.95" customHeight="1" x14ac:dyDescent="0.2">
      <c r="A1776" s="35">
        <v>1774</v>
      </c>
      <c r="B1776" s="36" t="s">
        <v>1523</v>
      </c>
      <c r="C1776" s="3">
        <v>38590.99860982391</v>
      </c>
      <c r="D1776" s="4">
        <v>22095</v>
      </c>
      <c r="E1776" s="37">
        <v>39185</v>
      </c>
      <c r="F1776" s="53" t="s">
        <v>1524</v>
      </c>
    </row>
    <row r="1777" spans="1:6" ht="24.95" customHeight="1" x14ac:dyDescent="0.2">
      <c r="A1777" s="35">
        <v>1775</v>
      </c>
      <c r="B1777" s="36" t="s">
        <v>1525</v>
      </c>
      <c r="C1777" s="3">
        <v>38578.51</v>
      </c>
      <c r="D1777" s="4">
        <v>6806</v>
      </c>
      <c r="E1777" s="37">
        <v>42370</v>
      </c>
      <c r="F1777" s="53" t="s">
        <v>439</v>
      </c>
    </row>
    <row r="1778" spans="1:6" ht="24.95" customHeight="1" x14ac:dyDescent="0.2">
      <c r="A1778" s="35">
        <v>1776</v>
      </c>
      <c r="B1778" s="36" t="s">
        <v>7220</v>
      </c>
      <c r="C1778" s="3">
        <f>'2024'!E94</f>
        <v>38543.89</v>
      </c>
      <c r="D1778" s="4">
        <f>'2024'!F94</f>
        <v>4118</v>
      </c>
      <c r="E1778" s="37">
        <v>45379</v>
      </c>
      <c r="F1778" s="53" t="s">
        <v>220</v>
      </c>
    </row>
    <row r="1779" spans="1:6" ht="24.95" customHeight="1" x14ac:dyDescent="0.2">
      <c r="A1779" s="35">
        <v>1777</v>
      </c>
      <c r="B1779" s="36" t="s">
        <v>1526</v>
      </c>
      <c r="C1779" s="3">
        <v>38521.518767377202</v>
      </c>
      <c r="D1779" s="4">
        <v>13275</v>
      </c>
      <c r="E1779" s="37">
        <v>38555</v>
      </c>
      <c r="F1779" s="53" t="s">
        <v>125</v>
      </c>
    </row>
    <row r="1780" spans="1:6" ht="24.95" customHeight="1" x14ac:dyDescent="0.2">
      <c r="A1780" s="35">
        <v>1778</v>
      </c>
      <c r="B1780" s="36" t="s">
        <v>4604</v>
      </c>
      <c r="C1780" s="3">
        <v>38515.011005560707</v>
      </c>
      <c r="D1780" s="4">
        <v>11046</v>
      </c>
      <c r="E1780" s="37">
        <v>40767</v>
      </c>
      <c r="F1780" s="53" t="s">
        <v>6526</v>
      </c>
    </row>
    <row r="1781" spans="1:6" ht="24.95" customHeight="1" x14ac:dyDescent="0.2">
      <c r="A1781" s="35">
        <v>1779</v>
      </c>
      <c r="B1781" s="36" t="s">
        <v>1527</v>
      </c>
      <c r="C1781" s="3">
        <v>38482.57</v>
      </c>
      <c r="D1781" s="4">
        <v>7690</v>
      </c>
      <c r="E1781" s="37">
        <v>42461</v>
      </c>
      <c r="F1781" s="53" t="s">
        <v>6528</v>
      </c>
    </row>
    <row r="1782" spans="1:6" ht="24.95" customHeight="1" x14ac:dyDescent="0.2">
      <c r="A1782" s="35">
        <v>1780</v>
      </c>
      <c r="B1782" s="36" t="s">
        <v>1528</v>
      </c>
      <c r="C1782" s="3">
        <v>38466.172381835037</v>
      </c>
      <c r="D1782" s="4">
        <v>13637</v>
      </c>
      <c r="E1782" s="37">
        <v>38982</v>
      </c>
      <c r="F1782" s="53" t="s">
        <v>95</v>
      </c>
    </row>
    <row r="1783" spans="1:6" ht="24.95" customHeight="1" x14ac:dyDescent="0.2">
      <c r="A1783" s="35">
        <v>1781</v>
      </c>
      <c r="B1783" s="36" t="s">
        <v>1529</v>
      </c>
      <c r="C1783" s="3">
        <v>38447.799999999996</v>
      </c>
      <c r="D1783" s="4">
        <v>8107</v>
      </c>
      <c r="E1783" s="37">
        <v>42069</v>
      </c>
      <c r="F1783" s="53" t="s">
        <v>1566</v>
      </c>
    </row>
    <row r="1784" spans="1:6" ht="24.95" customHeight="1" x14ac:dyDescent="0.2">
      <c r="A1784" s="35">
        <v>1782</v>
      </c>
      <c r="B1784" s="36" t="s">
        <v>6330</v>
      </c>
      <c r="C1784" s="3">
        <f>'2023'!E100</f>
        <v>38417.17</v>
      </c>
      <c r="D1784" s="4">
        <f>'2023'!F100</f>
        <v>5285</v>
      </c>
      <c r="E1784" s="37">
        <v>44981</v>
      </c>
      <c r="F1784" s="53" t="s">
        <v>10</v>
      </c>
    </row>
    <row r="1785" spans="1:6" ht="24.95" customHeight="1" x14ac:dyDescent="0.2">
      <c r="A1785" s="35">
        <v>1783</v>
      </c>
      <c r="B1785" s="36" t="s">
        <v>1530</v>
      </c>
      <c r="C1785" s="3">
        <v>38416.559999999998</v>
      </c>
      <c r="D1785" s="4">
        <v>7809</v>
      </c>
      <c r="E1785" s="37">
        <v>42209</v>
      </c>
      <c r="F1785" s="53" t="s">
        <v>4</v>
      </c>
    </row>
    <row r="1786" spans="1:6" ht="24.95" customHeight="1" x14ac:dyDescent="0.2">
      <c r="A1786" s="35">
        <v>1784</v>
      </c>
      <c r="B1786" s="36" t="s">
        <v>1531</v>
      </c>
      <c r="C1786" s="3">
        <v>38308.908711770157</v>
      </c>
      <c r="D1786" s="4">
        <v>17852</v>
      </c>
      <c r="E1786" s="37">
        <v>36455</v>
      </c>
      <c r="F1786" s="53" t="s">
        <v>1532</v>
      </c>
    </row>
    <row r="1787" spans="1:6" ht="24.95" customHeight="1" x14ac:dyDescent="0.2">
      <c r="A1787" s="35">
        <v>1785</v>
      </c>
      <c r="B1787" s="36" t="s">
        <v>1533</v>
      </c>
      <c r="C1787" s="3">
        <v>38281.105189990732</v>
      </c>
      <c r="D1787" s="4">
        <v>17498</v>
      </c>
      <c r="E1787" s="37">
        <v>36049</v>
      </c>
      <c r="F1787" s="53" t="s">
        <v>1534</v>
      </c>
    </row>
    <row r="1788" spans="1:6" ht="24.95" customHeight="1" x14ac:dyDescent="0.2">
      <c r="A1788" s="35">
        <v>1786</v>
      </c>
      <c r="B1788" s="36" t="s">
        <v>4605</v>
      </c>
      <c r="C1788" s="3">
        <v>38245.771547729382</v>
      </c>
      <c r="D1788" s="4">
        <v>9128</v>
      </c>
      <c r="E1788" s="37">
        <v>40907</v>
      </c>
      <c r="F1788" s="53" t="s">
        <v>23</v>
      </c>
    </row>
    <row r="1789" spans="1:6" ht="24.95" customHeight="1" x14ac:dyDescent="0.2">
      <c r="A1789" s="35">
        <v>1787</v>
      </c>
      <c r="B1789" s="36" t="s">
        <v>1535</v>
      </c>
      <c r="C1789" s="3">
        <v>38228.683966635777</v>
      </c>
      <c r="D1789" s="4">
        <v>12100</v>
      </c>
      <c r="E1789" s="37">
        <v>38212</v>
      </c>
      <c r="F1789" s="53" t="s">
        <v>1536</v>
      </c>
    </row>
    <row r="1790" spans="1:6" ht="24.95" customHeight="1" x14ac:dyDescent="0.2">
      <c r="A1790" s="35">
        <v>1788</v>
      </c>
      <c r="B1790" s="36" t="s">
        <v>4606</v>
      </c>
      <c r="C1790" s="3">
        <v>38168.309777571827</v>
      </c>
      <c r="D1790" s="4">
        <v>9976</v>
      </c>
      <c r="E1790" s="37">
        <v>41222</v>
      </c>
      <c r="F1790" s="53" t="s">
        <v>23</v>
      </c>
    </row>
    <row r="1791" spans="1:6" ht="24.95" customHeight="1" x14ac:dyDescent="0.2">
      <c r="A1791" s="35">
        <v>1789</v>
      </c>
      <c r="B1791" s="36" t="s">
        <v>1537</v>
      </c>
      <c r="C1791" s="3">
        <v>38162.559999999998</v>
      </c>
      <c r="D1791" s="4">
        <v>7846</v>
      </c>
      <c r="E1791" s="37">
        <v>42465</v>
      </c>
      <c r="F1791" s="53" t="s">
        <v>426</v>
      </c>
    </row>
    <row r="1792" spans="1:6" ht="24.95" customHeight="1" x14ac:dyDescent="0.2">
      <c r="A1792" s="35">
        <v>1790</v>
      </c>
      <c r="B1792" s="36" t="s">
        <v>1538</v>
      </c>
      <c r="C1792" s="3">
        <v>38159.760000000002</v>
      </c>
      <c r="D1792" s="4">
        <v>7874</v>
      </c>
      <c r="E1792" s="37">
        <v>43371</v>
      </c>
      <c r="F1792" s="53" t="s">
        <v>4</v>
      </c>
    </row>
    <row r="1793" spans="1:6" ht="24.95" customHeight="1" x14ac:dyDescent="0.2">
      <c r="A1793" s="35">
        <v>1791</v>
      </c>
      <c r="B1793" s="36" t="s">
        <v>1539</v>
      </c>
      <c r="C1793" s="3">
        <v>38128.480000000003</v>
      </c>
      <c r="D1793" s="4">
        <v>8400</v>
      </c>
      <c r="E1793" s="37">
        <v>42237</v>
      </c>
      <c r="F1793" s="53" t="s">
        <v>817</v>
      </c>
    </row>
    <row r="1794" spans="1:6" ht="24.95" customHeight="1" x14ac:dyDescent="0.2">
      <c r="A1794" s="35">
        <v>1792</v>
      </c>
      <c r="B1794" s="36" t="s">
        <v>1540</v>
      </c>
      <c r="C1794" s="3">
        <v>38094.358202038929</v>
      </c>
      <c r="D1794" s="4">
        <v>12027</v>
      </c>
      <c r="E1794" s="37">
        <v>39101</v>
      </c>
      <c r="F1794" s="53" t="s">
        <v>1541</v>
      </c>
    </row>
    <row r="1795" spans="1:6" ht="24.95" customHeight="1" x14ac:dyDescent="0.2">
      <c r="A1795" s="35">
        <v>1793</v>
      </c>
      <c r="B1795" s="36" t="s">
        <v>1542</v>
      </c>
      <c r="C1795" s="3">
        <v>38010</v>
      </c>
      <c r="D1795" s="4">
        <v>9217</v>
      </c>
      <c r="E1795" s="37">
        <v>42244</v>
      </c>
      <c r="F1795" s="53" t="s">
        <v>129</v>
      </c>
    </row>
    <row r="1796" spans="1:6" ht="24.95" customHeight="1" x14ac:dyDescent="0.2">
      <c r="A1796" s="35">
        <v>1794</v>
      </c>
      <c r="B1796" s="36" t="s">
        <v>1543</v>
      </c>
      <c r="C1796" s="3">
        <v>37941.949999999997</v>
      </c>
      <c r="D1796" s="4">
        <v>6091</v>
      </c>
      <c r="E1796" s="37">
        <v>44491</v>
      </c>
      <c r="F1796" s="53" t="s">
        <v>505</v>
      </c>
    </row>
    <row r="1797" spans="1:6" ht="24.95" customHeight="1" x14ac:dyDescent="0.2">
      <c r="A1797" s="35">
        <v>1795</v>
      </c>
      <c r="B1797" s="36" t="s">
        <v>1544</v>
      </c>
      <c r="C1797" s="3">
        <v>37931</v>
      </c>
      <c r="D1797" s="4">
        <v>8770</v>
      </c>
      <c r="E1797" s="37">
        <v>44029</v>
      </c>
      <c r="F1797" s="53" t="s">
        <v>129</v>
      </c>
    </row>
    <row r="1798" spans="1:6" ht="24.95" customHeight="1" x14ac:dyDescent="0.2">
      <c r="A1798" s="35">
        <v>1796</v>
      </c>
      <c r="B1798" s="36" t="s">
        <v>1545</v>
      </c>
      <c r="C1798" s="3">
        <v>37901.99258572753</v>
      </c>
      <c r="D1798" s="4">
        <v>17064</v>
      </c>
      <c r="E1798" s="37">
        <v>36056</v>
      </c>
      <c r="F1798" s="53" t="s">
        <v>1546</v>
      </c>
    </row>
    <row r="1799" spans="1:6" ht="24.95" customHeight="1" x14ac:dyDescent="0.2">
      <c r="A1799" s="35">
        <v>1797</v>
      </c>
      <c r="B1799" s="36" t="s">
        <v>1547</v>
      </c>
      <c r="C1799" s="3">
        <v>37889.538924930494</v>
      </c>
      <c r="D1799" s="4">
        <v>10360</v>
      </c>
      <c r="E1799" s="37">
        <v>39969</v>
      </c>
      <c r="F1799" s="53" t="s">
        <v>444</v>
      </c>
    </row>
    <row r="1800" spans="1:6" ht="24.95" customHeight="1" x14ac:dyDescent="0.2">
      <c r="A1800" s="35">
        <v>1798</v>
      </c>
      <c r="B1800" s="36" t="s">
        <v>1548</v>
      </c>
      <c r="C1800" s="3">
        <v>37817.944856348477</v>
      </c>
      <c r="D1800" s="4">
        <v>11451</v>
      </c>
      <c r="E1800" s="37">
        <v>38779</v>
      </c>
      <c r="F1800" s="53" t="s">
        <v>975</v>
      </c>
    </row>
    <row r="1801" spans="1:6" ht="24.95" customHeight="1" x14ac:dyDescent="0.2">
      <c r="A1801" s="35">
        <v>1799</v>
      </c>
      <c r="B1801" s="36" t="s">
        <v>7221</v>
      </c>
      <c r="C1801" s="3">
        <f>'2024'!E95</f>
        <v>37805.629999999997</v>
      </c>
      <c r="D1801" s="4">
        <f>'2024'!F95</f>
        <v>4965</v>
      </c>
      <c r="E1801" s="37">
        <v>45639</v>
      </c>
      <c r="F1801" s="53" t="s">
        <v>6547</v>
      </c>
    </row>
    <row r="1802" spans="1:6" ht="24.95" customHeight="1" x14ac:dyDescent="0.2">
      <c r="A1802" s="35">
        <v>1800</v>
      </c>
      <c r="B1802" s="36" t="s">
        <v>1549</v>
      </c>
      <c r="C1802" s="3">
        <v>37723.03</v>
      </c>
      <c r="D1802" s="4">
        <v>5931</v>
      </c>
      <c r="E1802" s="37">
        <v>44498</v>
      </c>
      <c r="F1802" s="53" t="s">
        <v>16</v>
      </c>
    </row>
    <row r="1803" spans="1:6" ht="24.95" customHeight="1" x14ac:dyDescent="0.2">
      <c r="A1803" s="35">
        <v>1801</v>
      </c>
      <c r="B1803" s="36" t="s">
        <v>1550</v>
      </c>
      <c r="C1803" s="3">
        <v>37651.760889712699</v>
      </c>
      <c r="D1803" s="4">
        <v>13652</v>
      </c>
      <c r="E1803" s="37">
        <v>37127</v>
      </c>
      <c r="F1803" s="53" t="s">
        <v>1066</v>
      </c>
    </row>
    <row r="1804" spans="1:6" ht="24.95" customHeight="1" x14ac:dyDescent="0.2">
      <c r="A1804" s="35">
        <v>1802</v>
      </c>
      <c r="B1804" s="36" t="s">
        <v>4607</v>
      </c>
      <c r="C1804" s="3">
        <v>37650.341751621876</v>
      </c>
      <c r="D1804" s="4">
        <v>10093</v>
      </c>
      <c r="E1804" s="37">
        <v>41320</v>
      </c>
      <c r="F1804" s="53" t="s">
        <v>4</v>
      </c>
    </row>
    <row r="1805" spans="1:6" ht="24.95" customHeight="1" x14ac:dyDescent="0.2">
      <c r="A1805" s="35">
        <v>1803</v>
      </c>
      <c r="B1805" s="36" t="s">
        <v>1551</v>
      </c>
      <c r="C1805" s="3">
        <v>37630.980000000003</v>
      </c>
      <c r="D1805" s="4">
        <v>7744</v>
      </c>
      <c r="E1805" s="37">
        <v>42195</v>
      </c>
      <c r="F1805" s="53" t="s">
        <v>89</v>
      </c>
    </row>
    <row r="1806" spans="1:6" ht="24.95" customHeight="1" x14ac:dyDescent="0.2">
      <c r="A1806" s="35">
        <v>1804</v>
      </c>
      <c r="B1806" s="36" t="s">
        <v>1552</v>
      </c>
      <c r="C1806" s="3">
        <v>37630.620000000003</v>
      </c>
      <c r="D1806" s="4">
        <v>7016</v>
      </c>
      <c r="E1806" s="37">
        <v>43329</v>
      </c>
      <c r="F1806" s="53" t="s">
        <v>4</v>
      </c>
    </row>
    <row r="1807" spans="1:6" ht="24.95" customHeight="1" x14ac:dyDescent="0.2">
      <c r="A1807" s="35">
        <v>1805</v>
      </c>
      <c r="B1807" s="36" t="s">
        <v>1553</v>
      </c>
      <c r="C1807" s="3">
        <v>37601.629999999997</v>
      </c>
      <c r="D1807" s="4">
        <v>6775</v>
      </c>
      <c r="E1807" s="37">
        <v>43315</v>
      </c>
      <c r="F1807" s="53" t="s">
        <v>41</v>
      </c>
    </row>
    <row r="1808" spans="1:6" ht="24.95" customHeight="1" x14ac:dyDescent="0.2">
      <c r="A1808" s="35">
        <v>1806</v>
      </c>
      <c r="B1808" s="36" t="s">
        <v>1554</v>
      </c>
      <c r="C1808" s="3">
        <v>37594.126506024098</v>
      </c>
      <c r="D1808" s="4">
        <v>14978</v>
      </c>
      <c r="E1808" s="37">
        <v>36840</v>
      </c>
      <c r="F1808" s="53" t="s">
        <v>673</v>
      </c>
    </row>
    <row r="1809" spans="1:6" ht="24.95" customHeight="1" x14ac:dyDescent="0.2">
      <c r="A1809" s="35">
        <v>1807</v>
      </c>
      <c r="B1809" s="36" t="s">
        <v>1555</v>
      </c>
      <c r="C1809" s="3">
        <v>37581.383225208527</v>
      </c>
      <c r="D1809" s="4">
        <v>12072</v>
      </c>
      <c r="E1809" s="37">
        <v>38058</v>
      </c>
      <c r="F1809" s="53" t="s">
        <v>45</v>
      </c>
    </row>
    <row r="1810" spans="1:6" ht="24.95" customHeight="1" x14ac:dyDescent="0.2">
      <c r="A1810" s="35">
        <v>1808</v>
      </c>
      <c r="B1810" s="36" t="s">
        <v>4608</v>
      </c>
      <c r="C1810" s="3">
        <v>37548.905236329934</v>
      </c>
      <c r="D1810" s="4">
        <v>9523</v>
      </c>
      <c r="E1810" s="37">
        <v>41376</v>
      </c>
      <c r="F1810" s="53" t="s">
        <v>272</v>
      </c>
    </row>
    <row r="1811" spans="1:6" ht="24.95" customHeight="1" x14ac:dyDescent="0.2">
      <c r="A1811" s="35">
        <v>1809</v>
      </c>
      <c r="B1811" s="36" t="s">
        <v>1556</v>
      </c>
      <c r="C1811" s="3">
        <v>37485.026645041711</v>
      </c>
      <c r="D1811" s="4">
        <v>11254</v>
      </c>
      <c r="E1811" s="37">
        <v>38408</v>
      </c>
      <c r="F1811" s="53" t="s">
        <v>6531</v>
      </c>
    </row>
    <row r="1812" spans="1:6" ht="24.95" customHeight="1" x14ac:dyDescent="0.2">
      <c r="A1812" s="35">
        <v>1810</v>
      </c>
      <c r="B1812" s="36" t="s">
        <v>1557</v>
      </c>
      <c r="C1812" s="3">
        <v>37444.32</v>
      </c>
      <c r="D1812" s="4">
        <v>9618</v>
      </c>
      <c r="E1812" s="37">
        <v>44708</v>
      </c>
      <c r="F1812" s="53" t="s">
        <v>1051</v>
      </c>
    </row>
    <row r="1813" spans="1:6" ht="24.95" customHeight="1" x14ac:dyDescent="0.2">
      <c r="A1813" s="35">
        <v>1811</v>
      </c>
      <c r="B1813" s="36" t="s">
        <v>1558</v>
      </c>
      <c r="C1813" s="3">
        <v>37409.509999999995</v>
      </c>
      <c r="D1813" s="4">
        <v>8015</v>
      </c>
      <c r="E1813" s="37">
        <v>42755</v>
      </c>
      <c r="F1813" s="53" t="s">
        <v>25</v>
      </c>
    </row>
    <row r="1814" spans="1:6" ht="24.95" customHeight="1" x14ac:dyDescent="0.2">
      <c r="A1814" s="35">
        <v>1812</v>
      </c>
      <c r="B1814" s="36" t="s">
        <v>1559</v>
      </c>
      <c r="C1814" s="3">
        <v>37355</v>
      </c>
      <c r="D1814" s="4">
        <v>10538</v>
      </c>
      <c r="E1814" s="37">
        <v>42174</v>
      </c>
      <c r="F1814" s="53" t="s">
        <v>129</v>
      </c>
    </row>
    <row r="1815" spans="1:6" ht="24.95" customHeight="1" x14ac:dyDescent="0.2">
      <c r="A1815" s="35">
        <v>1813</v>
      </c>
      <c r="B1815" s="36" t="s">
        <v>1560</v>
      </c>
      <c r="C1815" s="3">
        <v>37351.770000000004</v>
      </c>
      <c r="D1815" s="4">
        <v>7524</v>
      </c>
      <c r="E1815" s="37">
        <v>44589</v>
      </c>
      <c r="F1815" s="53" t="s">
        <v>505</v>
      </c>
    </row>
    <row r="1816" spans="1:6" ht="24.95" customHeight="1" x14ac:dyDescent="0.2">
      <c r="A1816" s="35">
        <v>1814</v>
      </c>
      <c r="B1816" s="36" t="s">
        <v>1561</v>
      </c>
      <c r="C1816" s="3">
        <v>37335.843373493975</v>
      </c>
      <c r="D1816" s="4">
        <v>11858</v>
      </c>
      <c r="E1816" s="37">
        <v>39241</v>
      </c>
      <c r="F1816" s="53" t="s">
        <v>1562</v>
      </c>
    </row>
    <row r="1817" spans="1:6" ht="24.95" customHeight="1" x14ac:dyDescent="0.2">
      <c r="A1817" s="35">
        <v>1815</v>
      </c>
      <c r="B1817" s="36" t="s">
        <v>1563</v>
      </c>
      <c r="C1817" s="3">
        <v>37133.020000000004</v>
      </c>
      <c r="D1817" s="4">
        <v>6241</v>
      </c>
      <c r="E1817" s="37">
        <v>44134</v>
      </c>
      <c r="F1817" s="53" t="s">
        <v>4</v>
      </c>
    </row>
    <row r="1818" spans="1:6" ht="24.95" customHeight="1" x14ac:dyDescent="0.2">
      <c r="A1818" s="35">
        <v>1816</v>
      </c>
      <c r="B1818" s="36" t="s">
        <v>1564</v>
      </c>
      <c r="C1818" s="3">
        <v>37121.160000000003</v>
      </c>
      <c r="D1818" s="4">
        <v>7417</v>
      </c>
      <c r="E1818" s="37">
        <v>42643</v>
      </c>
      <c r="F1818" s="53" t="s">
        <v>4</v>
      </c>
    </row>
    <row r="1819" spans="1:6" ht="24.95" customHeight="1" x14ac:dyDescent="0.2">
      <c r="A1819" s="35">
        <v>1817</v>
      </c>
      <c r="B1819" s="36" t="s">
        <v>4609</v>
      </c>
      <c r="C1819" s="3">
        <v>37119.72891566265</v>
      </c>
      <c r="D1819" s="4">
        <v>7427</v>
      </c>
      <c r="E1819" s="37">
        <v>41515</v>
      </c>
      <c r="F1819" s="53" t="s">
        <v>45</v>
      </c>
    </row>
    <row r="1820" spans="1:6" ht="24.95" customHeight="1" x14ac:dyDescent="0.2">
      <c r="A1820" s="35">
        <v>1818</v>
      </c>
      <c r="B1820" s="36" t="s">
        <v>1565</v>
      </c>
      <c r="C1820" s="3">
        <v>37088.340000000004</v>
      </c>
      <c r="D1820" s="4">
        <v>7709</v>
      </c>
      <c r="E1820" s="37">
        <v>42405</v>
      </c>
      <c r="F1820" s="53" t="s">
        <v>1566</v>
      </c>
    </row>
    <row r="1821" spans="1:6" ht="24.95" customHeight="1" x14ac:dyDescent="0.2">
      <c r="A1821" s="35">
        <v>1819</v>
      </c>
      <c r="B1821" s="36" t="s">
        <v>1567</v>
      </c>
      <c r="C1821" s="3">
        <v>37054.03</v>
      </c>
      <c r="D1821" s="4">
        <v>5891</v>
      </c>
      <c r="E1821" s="37">
        <v>44841</v>
      </c>
      <c r="F1821" s="53" t="s">
        <v>16</v>
      </c>
    </row>
    <row r="1822" spans="1:6" ht="24.95" customHeight="1" x14ac:dyDescent="0.2">
      <c r="A1822" s="35">
        <v>1820</v>
      </c>
      <c r="B1822" s="36" t="s">
        <v>1568</v>
      </c>
      <c r="C1822" s="3">
        <v>37032.43</v>
      </c>
      <c r="D1822" s="4">
        <v>7834</v>
      </c>
      <c r="E1822" s="37">
        <v>42419</v>
      </c>
      <c r="F1822" s="53" t="s">
        <v>505</v>
      </c>
    </row>
    <row r="1823" spans="1:6" ht="24.95" customHeight="1" x14ac:dyDescent="0.2">
      <c r="A1823" s="35">
        <v>1821</v>
      </c>
      <c r="B1823" s="36" t="s">
        <v>6331</v>
      </c>
      <c r="C1823" s="3">
        <f>'2023'!E101</f>
        <v>37029</v>
      </c>
      <c r="D1823" s="4">
        <f>'2023'!F101</f>
        <v>7527</v>
      </c>
      <c r="E1823" s="37">
        <v>45191</v>
      </c>
      <c r="F1823" s="53" t="s">
        <v>129</v>
      </c>
    </row>
    <row r="1824" spans="1:6" ht="24.95" customHeight="1" x14ac:dyDescent="0.2">
      <c r="A1824" s="35">
        <v>1822</v>
      </c>
      <c r="B1824" s="36" t="s">
        <v>1569</v>
      </c>
      <c r="C1824" s="3">
        <v>37019.810009267843</v>
      </c>
      <c r="D1824" s="4">
        <v>11403</v>
      </c>
      <c r="E1824" s="37">
        <v>37701</v>
      </c>
      <c r="F1824" s="53" t="s">
        <v>882</v>
      </c>
    </row>
    <row r="1825" spans="1:6" ht="24.95" customHeight="1" x14ac:dyDescent="0.2">
      <c r="A1825" s="35">
        <v>1823</v>
      </c>
      <c r="B1825" s="36" t="s">
        <v>1570</v>
      </c>
      <c r="C1825" s="3">
        <v>37018</v>
      </c>
      <c r="D1825" s="4">
        <v>7299</v>
      </c>
      <c r="E1825" s="37">
        <v>43007</v>
      </c>
      <c r="F1825" s="53" t="s">
        <v>439</v>
      </c>
    </row>
    <row r="1826" spans="1:6" ht="24.95" customHeight="1" x14ac:dyDescent="0.2">
      <c r="A1826" s="35">
        <v>1824</v>
      </c>
      <c r="B1826" s="36" t="s">
        <v>4610</v>
      </c>
      <c r="C1826" s="3">
        <v>36985.634847080633</v>
      </c>
      <c r="D1826" s="4">
        <v>10962</v>
      </c>
      <c r="E1826" s="37">
        <v>40641</v>
      </c>
      <c r="F1826" s="53" t="s">
        <v>129</v>
      </c>
    </row>
    <row r="1827" spans="1:6" ht="24.95" customHeight="1" x14ac:dyDescent="0.2">
      <c r="A1827" s="35">
        <v>1825</v>
      </c>
      <c r="B1827" s="36" t="s">
        <v>1571</v>
      </c>
      <c r="C1827" s="3">
        <v>36971.443466172386</v>
      </c>
      <c r="D1827" s="4">
        <v>9142</v>
      </c>
      <c r="E1827" s="37">
        <v>40109</v>
      </c>
      <c r="F1827" s="53" t="s">
        <v>1572</v>
      </c>
    </row>
    <row r="1828" spans="1:6" ht="24.95" customHeight="1" x14ac:dyDescent="0.2">
      <c r="A1828" s="35">
        <v>1826</v>
      </c>
      <c r="B1828" s="36" t="s">
        <v>1573</v>
      </c>
      <c r="C1828" s="3">
        <v>36949.320000000007</v>
      </c>
      <c r="D1828" s="4">
        <v>7773</v>
      </c>
      <c r="E1828" s="37">
        <v>42517</v>
      </c>
      <c r="F1828" s="53" t="s">
        <v>4</v>
      </c>
    </row>
    <row r="1829" spans="1:6" ht="24.95" customHeight="1" x14ac:dyDescent="0.2">
      <c r="A1829" s="35">
        <v>1827</v>
      </c>
      <c r="B1829" s="36" t="s">
        <v>1574</v>
      </c>
      <c r="C1829" s="3">
        <v>36921.744670991662</v>
      </c>
      <c r="D1829" s="4">
        <v>10977</v>
      </c>
      <c r="E1829" s="37">
        <v>39346</v>
      </c>
      <c r="F1829" s="53" t="s">
        <v>6526</v>
      </c>
    </row>
    <row r="1830" spans="1:6" ht="24.95" customHeight="1" x14ac:dyDescent="0.2">
      <c r="A1830" s="35">
        <v>1828</v>
      </c>
      <c r="B1830" s="36" t="s">
        <v>1575</v>
      </c>
      <c r="C1830" s="3">
        <v>36898.748841519926</v>
      </c>
      <c r="D1830" s="4">
        <v>15953</v>
      </c>
      <c r="E1830" s="37">
        <v>36252</v>
      </c>
      <c r="F1830" s="53" t="s">
        <v>176</v>
      </c>
    </row>
    <row r="1831" spans="1:6" ht="24.95" customHeight="1" x14ac:dyDescent="0.2">
      <c r="A1831" s="35">
        <v>1829</v>
      </c>
      <c r="B1831" s="36" t="s">
        <v>1576</v>
      </c>
      <c r="C1831" s="3">
        <v>36871.814179796107</v>
      </c>
      <c r="D1831" s="4">
        <v>7615</v>
      </c>
      <c r="E1831" s="37">
        <v>39941</v>
      </c>
      <c r="F1831" s="53" t="s">
        <v>6525</v>
      </c>
    </row>
    <row r="1832" spans="1:6" ht="24.95" customHeight="1" x14ac:dyDescent="0.2">
      <c r="A1832" s="35">
        <v>1830</v>
      </c>
      <c r="B1832" s="36" t="s">
        <v>1577</v>
      </c>
      <c r="C1832" s="3">
        <v>36845.632530120485</v>
      </c>
      <c r="D1832" s="4">
        <v>11746</v>
      </c>
      <c r="E1832" s="37">
        <v>38758</v>
      </c>
      <c r="F1832" s="53" t="s">
        <v>125</v>
      </c>
    </row>
    <row r="1833" spans="1:6" ht="24.95" customHeight="1" x14ac:dyDescent="0.2">
      <c r="A1833" s="35">
        <v>1831</v>
      </c>
      <c r="B1833" s="36" t="s">
        <v>1578</v>
      </c>
      <c r="C1833" s="3">
        <v>36845.458758109358</v>
      </c>
      <c r="D1833" s="4">
        <v>12483</v>
      </c>
      <c r="E1833" s="37">
        <v>37554</v>
      </c>
      <c r="F1833" s="53" t="s">
        <v>678</v>
      </c>
    </row>
    <row r="1834" spans="1:6" ht="24.95" customHeight="1" x14ac:dyDescent="0.2">
      <c r="A1834" s="35">
        <v>1832</v>
      </c>
      <c r="B1834" s="36" t="s">
        <v>7222</v>
      </c>
      <c r="C1834" s="3">
        <f>'2024'!E96</f>
        <v>36842.239999999998</v>
      </c>
      <c r="D1834" s="4">
        <f>'2024'!F96</f>
        <v>6030</v>
      </c>
      <c r="E1834" s="37">
        <v>45485</v>
      </c>
      <c r="F1834" s="53" t="s">
        <v>6547</v>
      </c>
    </row>
    <row r="1835" spans="1:6" ht="24.95" customHeight="1" x14ac:dyDescent="0.2">
      <c r="A1835" s="35">
        <v>1833</v>
      </c>
      <c r="B1835" s="36" t="s">
        <v>7223</v>
      </c>
      <c r="C1835" s="3">
        <f>'2024'!E97</f>
        <v>36827.629999999997</v>
      </c>
      <c r="D1835" s="4">
        <f>'2024'!F97</f>
        <v>5398</v>
      </c>
      <c r="E1835" s="37">
        <v>45324</v>
      </c>
      <c r="F1835" s="53" t="s">
        <v>5091</v>
      </c>
    </row>
    <row r="1836" spans="1:6" ht="24.95" customHeight="1" x14ac:dyDescent="0.2">
      <c r="A1836" s="35">
        <v>1834</v>
      </c>
      <c r="B1836" s="36" t="s">
        <v>1590</v>
      </c>
      <c r="C1836" s="3">
        <f>36447.13+'2023'!E371+'2024'!E394</f>
        <v>36767.53</v>
      </c>
      <c r="D1836" s="4">
        <f>6289+'2023'!F371+'2024'!F394</f>
        <v>6341</v>
      </c>
      <c r="E1836" s="37">
        <v>44659</v>
      </c>
      <c r="F1836" s="53" t="s">
        <v>220</v>
      </c>
    </row>
    <row r="1837" spans="1:6" ht="24.95" customHeight="1" x14ac:dyDescent="0.2">
      <c r="A1837" s="35">
        <v>1835</v>
      </c>
      <c r="B1837" s="36" t="s">
        <v>4611</v>
      </c>
      <c r="C1837" s="3">
        <v>36763.351482854494</v>
      </c>
      <c r="D1837" s="4">
        <v>8826</v>
      </c>
      <c r="E1837" s="37">
        <v>41334</v>
      </c>
      <c r="F1837" s="53" t="s">
        <v>817</v>
      </c>
    </row>
    <row r="1838" spans="1:6" ht="24.95" customHeight="1" x14ac:dyDescent="0.2">
      <c r="A1838" s="35">
        <v>1836</v>
      </c>
      <c r="B1838" s="36" t="s">
        <v>1579</v>
      </c>
      <c r="C1838" s="3">
        <v>36758.167284522708</v>
      </c>
      <c r="D1838" s="4">
        <v>12189</v>
      </c>
      <c r="E1838" s="37">
        <v>38793</v>
      </c>
      <c r="F1838" s="53" t="s">
        <v>1580</v>
      </c>
    </row>
    <row r="1839" spans="1:6" ht="24.95" customHeight="1" x14ac:dyDescent="0.2">
      <c r="A1839" s="35">
        <v>1837</v>
      </c>
      <c r="B1839" s="36" t="s">
        <v>1581</v>
      </c>
      <c r="C1839" s="3">
        <v>36757.399791473588</v>
      </c>
      <c r="D1839" s="4">
        <v>9185</v>
      </c>
      <c r="E1839" s="37">
        <v>39892</v>
      </c>
      <c r="F1839" s="53" t="s">
        <v>6525</v>
      </c>
    </row>
    <row r="1840" spans="1:6" ht="24.95" customHeight="1" x14ac:dyDescent="0.2">
      <c r="A1840" s="35">
        <v>1838</v>
      </c>
      <c r="B1840" s="36" t="s">
        <v>4612</v>
      </c>
      <c r="C1840" s="3">
        <v>36728.452270620946</v>
      </c>
      <c r="D1840" s="4">
        <v>8948</v>
      </c>
      <c r="E1840" s="37">
        <v>41369</v>
      </c>
      <c r="F1840" s="53" t="s">
        <v>23</v>
      </c>
    </row>
    <row r="1841" spans="1:6" ht="24.95" customHeight="1" x14ac:dyDescent="0.2">
      <c r="A1841" s="35">
        <v>1839</v>
      </c>
      <c r="B1841" s="36" t="s">
        <v>1582</v>
      </c>
      <c r="C1841" s="3">
        <v>36620</v>
      </c>
      <c r="D1841" s="4">
        <v>8758</v>
      </c>
      <c r="E1841" s="37">
        <v>44043</v>
      </c>
      <c r="F1841" s="53" t="s">
        <v>129</v>
      </c>
    </row>
    <row r="1842" spans="1:6" ht="24.95" customHeight="1" x14ac:dyDescent="0.2">
      <c r="A1842" s="35">
        <v>1840</v>
      </c>
      <c r="B1842" s="36" t="s">
        <v>1583</v>
      </c>
      <c r="C1842" s="3">
        <v>36602.909999999996</v>
      </c>
      <c r="D1842" s="4">
        <v>7019</v>
      </c>
      <c r="E1842" s="37">
        <v>42769</v>
      </c>
      <c r="F1842" s="53" t="s">
        <v>4</v>
      </c>
    </row>
    <row r="1843" spans="1:6" ht="24.95" customHeight="1" x14ac:dyDescent="0.2">
      <c r="A1843" s="35">
        <v>1841</v>
      </c>
      <c r="B1843" s="36" t="s">
        <v>1584</v>
      </c>
      <c r="C1843" s="3">
        <v>36595.03</v>
      </c>
      <c r="D1843" s="4">
        <v>7879</v>
      </c>
      <c r="E1843" s="37">
        <v>42482</v>
      </c>
      <c r="F1843" s="53" t="s">
        <v>1566</v>
      </c>
    </row>
    <row r="1844" spans="1:6" ht="24.95" customHeight="1" x14ac:dyDescent="0.2">
      <c r="A1844" s="35">
        <v>1842</v>
      </c>
      <c r="B1844" s="36" t="s">
        <v>1585</v>
      </c>
      <c r="C1844" s="3">
        <v>36594.937442076</v>
      </c>
      <c r="D1844" s="4">
        <v>15749</v>
      </c>
      <c r="E1844" s="37">
        <v>36364</v>
      </c>
      <c r="F1844" s="53" t="s">
        <v>184</v>
      </c>
    </row>
    <row r="1845" spans="1:6" ht="24.95" customHeight="1" x14ac:dyDescent="0.2">
      <c r="A1845" s="35">
        <v>1843</v>
      </c>
      <c r="B1845" s="36" t="s">
        <v>1586</v>
      </c>
      <c r="C1845" s="3">
        <v>36593.199721964782</v>
      </c>
      <c r="D1845" s="4">
        <v>18574</v>
      </c>
      <c r="E1845" s="37">
        <v>36805</v>
      </c>
      <c r="F1845" s="53" t="s">
        <v>184</v>
      </c>
    </row>
    <row r="1846" spans="1:6" ht="24.95" customHeight="1" x14ac:dyDescent="0.2">
      <c r="A1846" s="35">
        <v>1844</v>
      </c>
      <c r="B1846" s="36" t="s">
        <v>1587</v>
      </c>
      <c r="C1846" s="3">
        <v>36560.939999999995</v>
      </c>
      <c r="D1846" s="4">
        <v>7656</v>
      </c>
      <c r="E1846" s="37">
        <v>42440</v>
      </c>
      <c r="F1846" s="53" t="s">
        <v>505</v>
      </c>
    </row>
    <row r="1847" spans="1:6" ht="24.95" customHeight="1" x14ac:dyDescent="0.2">
      <c r="A1847" s="35">
        <v>1845</v>
      </c>
      <c r="B1847" s="36" t="s">
        <v>4613</v>
      </c>
      <c r="C1847" s="3">
        <v>36558.445319740502</v>
      </c>
      <c r="D1847" s="4">
        <v>9320</v>
      </c>
      <c r="E1847" s="37">
        <v>41040</v>
      </c>
      <c r="F1847" s="53" t="s">
        <v>129</v>
      </c>
    </row>
    <row r="1848" spans="1:6" ht="24.95" customHeight="1" x14ac:dyDescent="0.2">
      <c r="A1848" s="35">
        <v>1846</v>
      </c>
      <c r="B1848" s="36" t="s">
        <v>1588</v>
      </c>
      <c r="C1848" s="3">
        <v>36549</v>
      </c>
      <c r="D1848" s="4">
        <v>10153</v>
      </c>
      <c r="E1848" s="37">
        <v>41796</v>
      </c>
      <c r="F1848" s="53" t="s">
        <v>505</v>
      </c>
    </row>
    <row r="1849" spans="1:6" ht="24.95" customHeight="1" x14ac:dyDescent="0.2">
      <c r="A1849" s="35">
        <v>1847</v>
      </c>
      <c r="B1849" s="36" t="s">
        <v>1589</v>
      </c>
      <c r="C1849" s="3">
        <v>36539.909638554222</v>
      </c>
      <c r="D1849" s="4">
        <v>11181</v>
      </c>
      <c r="E1849" s="37">
        <v>39163</v>
      </c>
      <c r="F1849" s="53" t="s">
        <v>125</v>
      </c>
    </row>
    <row r="1850" spans="1:6" ht="24.95" customHeight="1" x14ac:dyDescent="0.2">
      <c r="A1850" s="35">
        <v>1848</v>
      </c>
      <c r="B1850" s="36" t="s">
        <v>1591</v>
      </c>
      <c r="C1850" s="3">
        <v>36418.054911955514</v>
      </c>
      <c r="D1850" s="4">
        <v>7778</v>
      </c>
      <c r="E1850" s="37">
        <v>41859</v>
      </c>
      <c r="F1850" s="53" t="s">
        <v>180</v>
      </c>
    </row>
    <row r="1851" spans="1:6" ht="24.95" customHeight="1" x14ac:dyDescent="0.2">
      <c r="A1851" s="35">
        <v>1849</v>
      </c>
      <c r="B1851" s="36" t="s">
        <v>1592</v>
      </c>
      <c r="C1851" s="3">
        <v>36408.074606116774</v>
      </c>
      <c r="D1851" s="4">
        <v>11559</v>
      </c>
      <c r="E1851" s="37">
        <v>39080</v>
      </c>
      <c r="F1851" s="53" t="s">
        <v>186</v>
      </c>
    </row>
    <row r="1852" spans="1:6" ht="24.95" customHeight="1" x14ac:dyDescent="0.2">
      <c r="A1852" s="35">
        <v>1850</v>
      </c>
      <c r="B1852" s="36" t="s">
        <v>4614</v>
      </c>
      <c r="C1852" s="3">
        <v>36405.960379981465</v>
      </c>
      <c r="D1852" s="4">
        <v>10052</v>
      </c>
      <c r="E1852" s="37">
        <v>41383</v>
      </c>
      <c r="F1852" s="53" t="s">
        <v>41</v>
      </c>
    </row>
    <row r="1853" spans="1:6" ht="24.95" customHeight="1" x14ac:dyDescent="0.2">
      <c r="A1853" s="35">
        <v>1851</v>
      </c>
      <c r="B1853" s="36" t="s">
        <v>1593</v>
      </c>
      <c r="C1853" s="3">
        <v>36391.62418906395</v>
      </c>
      <c r="D1853" s="4">
        <v>11646</v>
      </c>
      <c r="E1853" s="37">
        <v>37785</v>
      </c>
      <c r="F1853" s="53" t="s">
        <v>470</v>
      </c>
    </row>
    <row r="1854" spans="1:6" ht="24.95" customHeight="1" x14ac:dyDescent="0.2">
      <c r="A1854" s="35">
        <v>1852</v>
      </c>
      <c r="B1854" s="36" t="s">
        <v>1594</v>
      </c>
      <c r="C1854" s="3">
        <v>36371.090129749769</v>
      </c>
      <c r="D1854" s="4">
        <v>9795</v>
      </c>
      <c r="E1854" s="37">
        <v>39423</v>
      </c>
      <c r="F1854" s="53" t="s">
        <v>6525</v>
      </c>
    </row>
    <row r="1855" spans="1:6" ht="24.95" customHeight="1" x14ac:dyDescent="0.2">
      <c r="A1855" s="35">
        <v>1853</v>
      </c>
      <c r="B1855" s="36" t="s">
        <v>1595</v>
      </c>
      <c r="C1855" s="3">
        <v>36370</v>
      </c>
      <c r="D1855" s="4">
        <v>9859</v>
      </c>
      <c r="E1855" s="37">
        <v>42755</v>
      </c>
      <c r="F1855" s="53" t="s">
        <v>129</v>
      </c>
    </row>
    <row r="1856" spans="1:6" ht="24.95" customHeight="1" x14ac:dyDescent="0.2">
      <c r="A1856" s="35">
        <v>1854</v>
      </c>
      <c r="B1856" s="36" t="s">
        <v>1596</v>
      </c>
      <c r="C1856" s="3">
        <v>36367</v>
      </c>
      <c r="D1856" s="4">
        <v>6476</v>
      </c>
      <c r="E1856" s="37">
        <v>43707</v>
      </c>
      <c r="F1856" s="53" t="s">
        <v>129</v>
      </c>
    </row>
    <row r="1857" spans="1:6" ht="24.95" customHeight="1" x14ac:dyDescent="0.2">
      <c r="A1857" s="35">
        <v>1855</v>
      </c>
      <c r="B1857" s="36" t="s">
        <v>1597</v>
      </c>
      <c r="C1857" s="3">
        <v>36346.211770157555</v>
      </c>
      <c r="D1857" s="4">
        <v>11268</v>
      </c>
      <c r="E1857" s="37">
        <v>37498</v>
      </c>
      <c r="F1857" s="53" t="s">
        <v>678</v>
      </c>
    </row>
    <row r="1858" spans="1:6" ht="24.95" customHeight="1" x14ac:dyDescent="0.2">
      <c r="A1858" s="35">
        <v>1856</v>
      </c>
      <c r="B1858" s="36" t="s">
        <v>1598</v>
      </c>
      <c r="C1858" s="3">
        <v>36277.949999999997</v>
      </c>
      <c r="D1858" s="4">
        <v>7097</v>
      </c>
      <c r="E1858" s="37">
        <v>42930</v>
      </c>
      <c r="F1858" s="53" t="s">
        <v>253</v>
      </c>
    </row>
    <row r="1859" spans="1:6" ht="24.95" customHeight="1" x14ac:dyDescent="0.2">
      <c r="A1859" s="35">
        <v>1857</v>
      </c>
      <c r="B1859" s="36" t="s">
        <v>1599</v>
      </c>
      <c r="C1859" s="3">
        <v>36255.09731232623</v>
      </c>
      <c r="D1859" s="4">
        <v>11446</v>
      </c>
      <c r="E1859" s="37">
        <v>38961</v>
      </c>
      <c r="F1859" s="53" t="s">
        <v>975</v>
      </c>
    </row>
    <row r="1860" spans="1:6" ht="24.95" customHeight="1" x14ac:dyDescent="0.2">
      <c r="A1860" s="35">
        <v>1858</v>
      </c>
      <c r="B1860" s="36" t="s">
        <v>7224</v>
      </c>
      <c r="C1860" s="3">
        <f>'2024'!E98</f>
        <v>36247.69</v>
      </c>
      <c r="D1860" s="4">
        <f>'2024'!F98</f>
        <v>5717</v>
      </c>
      <c r="E1860" s="37">
        <v>45513</v>
      </c>
      <c r="F1860" s="53" t="s">
        <v>4</v>
      </c>
    </row>
    <row r="1861" spans="1:6" ht="24.95" customHeight="1" x14ac:dyDescent="0.2">
      <c r="A1861" s="35">
        <v>1859</v>
      </c>
      <c r="B1861" s="36" t="s">
        <v>1600</v>
      </c>
      <c r="C1861" s="3">
        <v>36244.439295644115</v>
      </c>
      <c r="D1861" s="4">
        <v>12280</v>
      </c>
      <c r="E1861" s="37">
        <v>38583</v>
      </c>
      <c r="F1861" s="53" t="s">
        <v>125</v>
      </c>
    </row>
    <row r="1862" spans="1:6" ht="24.95" customHeight="1" x14ac:dyDescent="0.2">
      <c r="A1862" s="35">
        <v>1860</v>
      </c>
      <c r="B1862" s="36" t="s">
        <v>4615</v>
      </c>
      <c r="C1862" s="3">
        <v>36205.832947173309</v>
      </c>
      <c r="D1862" s="4">
        <v>9484</v>
      </c>
      <c r="E1862" s="37">
        <v>40935</v>
      </c>
      <c r="F1862" s="53" t="s">
        <v>6529</v>
      </c>
    </row>
    <row r="1863" spans="1:6" ht="24.95" customHeight="1" x14ac:dyDescent="0.2">
      <c r="A1863" s="35">
        <v>1861</v>
      </c>
      <c r="B1863" s="36" t="s">
        <v>1601</v>
      </c>
      <c r="C1863" s="3">
        <v>36174.17</v>
      </c>
      <c r="D1863" s="4">
        <v>7021</v>
      </c>
      <c r="E1863" s="37">
        <v>42804</v>
      </c>
      <c r="F1863" s="53" t="s">
        <v>45</v>
      </c>
    </row>
    <row r="1864" spans="1:6" ht="24.95" customHeight="1" x14ac:dyDescent="0.2">
      <c r="A1864" s="35">
        <v>1862</v>
      </c>
      <c r="B1864" s="36" t="s">
        <v>1602</v>
      </c>
      <c r="C1864" s="3">
        <v>36162.042400370716</v>
      </c>
      <c r="D1864" s="4">
        <v>10904</v>
      </c>
      <c r="E1864" s="37">
        <v>39059</v>
      </c>
      <c r="F1864" s="53" t="s">
        <v>1181</v>
      </c>
    </row>
    <row r="1865" spans="1:6" ht="24.95" customHeight="1" x14ac:dyDescent="0.2">
      <c r="A1865" s="35">
        <v>1863</v>
      </c>
      <c r="B1865" s="36" t="s">
        <v>1603</v>
      </c>
      <c r="C1865" s="3">
        <v>36077.241658943465</v>
      </c>
      <c r="D1865" s="4">
        <v>10325</v>
      </c>
      <c r="E1865" s="37">
        <v>39556</v>
      </c>
      <c r="F1865" s="53" t="s">
        <v>1260</v>
      </c>
    </row>
    <row r="1866" spans="1:6" ht="24.95" customHeight="1" x14ac:dyDescent="0.2">
      <c r="A1866" s="35">
        <v>1864</v>
      </c>
      <c r="B1866" s="36" t="s">
        <v>1604</v>
      </c>
      <c r="C1866" s="3">
        <v>36060.530583873959</v>
      </c>
      <c r="D1866" s="4">
        <v>10238</v>
      </c>
      <c r="E1866" s="37">
        <v>38457</v>
      </c>
      <c r="F1866" s="53" t="s">
        <v>186</v>
      </c>
    </row>
    <row r="1867" spans="1:6" ht="24.95" customHeight="1" x14ac:dyDescent="0.2">
      <c r="A1867" s="35">
        <v>1865</v>
      </c>
      <c r="B1867" s="36" t="s">
        <v>6335</v>
      </c>
      <c r="C1867" s="3">
        <f>'2023'!E105+'2024'!E275</f>
        <v>36060</v>
      </c>
      <c r="D1867" s="4">
        <f>'2023'!F105+'2024'!F275</f>
        <v>7266</v>
      </c>
      <c r="E1867" s="37">
        <v>45268</v>
      </c>
      <c r="F1867" s="53" t="s">
        <v>129</v>
      </c>
    </row>
    <row r="1868" spans="1:6" ht="24.95" customHeight="1" x14ac:dyDescent="0.2">
      <c r="A1868" s="35">
        <v>1866</v>
      </c>
      <c r="B1868" s="36" t="s">
        <v>1605</v>
      </c>
      <c r="C1868" s="3">
        <v>36047.497683039852</v>
      </c>
      <c r="D1868" s="4">
        <v>11671</v>
      </c>
      <c r="E1868" s="37">
        <v>38737</v>
      </c>
      <c r="F1868" s="53" t="s">
        <v>444</v>
      </c>
    </row>
    <row r="1869" spans="1:6" ht="24.95" customHeight="1" x14ac:dyDescent="0.2">
      <c r="A1869" s="35">
        <v>1867</v>
      </c>
      <c r="B1869" s="36" t="s">
        <v>1606</v>
      </c>
      <c r="C1869" s="3">
        <v>36001.83</v>
      </c>
      <c r="D1869" s="4">
        <v>7858</v>
      </c>
      <c r="E1869" s="37">
        <v>43455</v>
      </c>
      <c r="F1869" s="53" t="s">
        <v>638</v>
      </c>
    </row>
    <row r="1870" spans="1:6" ht="24.95" customHeight="1" x14ac:dyDescent="0.2">
      <c r="A1870" s="35">
        <v>1868</v>
      </c>
      <c r="B1870" s="36" t="s">
        <v>1607</v>
      </c>
      <c r="C1870" s="3">
        <v>35974.846501390173</v>
      </c>
      <c r="D1870" s="4">
        <v>10554</v>
      </c>
      <c r="E1870" s="37">
        <v>39892</v>
      </c>
      <c r="F1870" s="53" t="s">
        <v>6526</v>
      </c>
    </row>
    <row r="1871" spans="1:6" ht="24.95" customHeight="1" x14ac:dyDescent="0.2">
      <c r="A1871" s="35">
        <v>1869</v>
      </c>
      <c r="B1871" s="36" t="s">
        <v>1608</v>
      </c>
      <c r="C1871" s="3">
        <v>35947.636700648749</v>
      </c>
      <c r="D1871" s="4">
        <v>10919</v>
      </c>
      <c r="E1871" s="37">
        <v>39115</v>
      </c>
      <c r="F1871" s="53" t="s">
        <v>45</v>
      </c>
    </row>
    <row r="1872" spans="1:6" ht="24.95" customHeight="1" x14ac:dyDescent="0.2">
      <c r="A1872" s="35">
        <v>1870</v>
      </c>
      <c r="B1872" s="36" t="s">
        <v>1609</v>
      </c>
      <c r="C1872" s="3">
        <v>35936.92075996293</v>
      </c>
      <c r="D1872" s="4">
        <v>17302</v>
      </c>
      <c r="E1872" s="37">
        <v>36147</v>
      </c>
      <c r="F1872" s="53" t="s">
        <v>6530</v>
      </c>
    </row>
    <row r="1873" spans="1:6" ht="24.95" customHeight="1" x14ac:dyDescent="0.2">
      <c r="A1873" s="35">
        <v>1871</v>
      </c>
      <c r="B1873" s="36" t="s">
        <v>4616</v>
      </c>
      <c r="C1873" s="3">
        <v>35915.054448563489</v>
      </c>
      <c r="D1873" s="4">
        <v>8418</v>
      </c>
      <c r="E1873" s="37">
        <v>41460</v>
      </c>
      <c r="F1873" s="53" t="s">
        <v>45</v>
      </c>
    </row>
    <row r="1874" spans="1:6" ht="24.95" customHeight="1" x14ac:dyDescent="0.2">
      <c r="A1874" s="35">
        <v>1872</v>
      </c>
      <c r="B1874" s="36" t="s">
        <v>1610</v>
      </c>
      <c r="C1874" s="3">
        <v>35900.07</v>
      </c>
      <c r="D1874" s="4">
        <v>7170</v>
      </c>
      <c r="E1874" s="37">
        <v>42363</v>
      </c>
      <c r="F1874" s="53" t="s">
        <v>1566</v>
      </c>
    </row>
    <row r="1875" spans="1:6" ht="24.95" customHeight="1" x14ac:dyDescent="0.2">
      <c r="A1875" s="35">
        <v>1873</v>
      </c>
      <c r="B1875" s="36" t="s">
        <v>4617</v>
      </c>
      <c r="C1875" s="3">
        <v>35899.907321594066</v>
      </c>
      <c r="D1875" s="4">
        <v>8395</v>
      </c>
      <c r="E1875" s="37">
        <v>41299</v>
      </c>
      <c r="F1875" s="53" t="s">
        <v>4</v>
      </c>
    </row>
    <row r="1876" spans="1:6" ht="24.95" customHeight="1" x14ac:dyDescent="0.2">
      <c r="A1876" s="35">
        <v>1874</v>
      </c>
      <c r="B1876" s="36" t="s">
        <v>1611</v>
      </c>
      <c r="C1876" s="3">
        <v>35894.636237256724</v>
      </c>
      <c r="D1876" s="4">
        <v>16804</v>
      </c>
      <c r="E1876" s="37">
        <v>36644</v>
      </c>
      <c r="F1876" s="53" t="s">
        <v>374</v>
      </c>
    </row>
    <row r="1877" spans="1:6" ht="24.95" customHeight="1" x14ac:dyDescent="0.2">
      <c r="A1877" s="35">
        <v>1875</v>
      </c>
      <c r="B1877" s="36" t="s">
        <v>1612</v>
      </c>
      <c r="C1877" s="3">
        <v>35863.24</v>
      </c>
      <c r="D1877" s="4">
        <v>8192</v>
      </c>
      <c r="E1877" s="37">
        <v>43469</v>
      </c>
      <c r="F1877" s="53" t="s">
        <v>4</v>
      </c>
    </row>
    <row r="1878" spans="1:6" ht="24.95" customHeight="1" x14ac:dyDescent="0.2">
      <c r="A1878" s="35">
        <v>1876</v>
      </c>
      <c r="B1878" s="36" t="s">
        <v>1613</v>
      </c>
      <c r="C1878" s="3">
        <v>35848.586654309547</v>
      </c>
      <c r="D1878" s="4">
        <v>10658</v>
      </c>
      <c r="E1878" s="37">
        <v>41943</v>
      </c>
      <c r="F1878" s="53" t="s">
        <v>129</v>
      </c>
    </row>
    <row r="1879" spans="1:6" ht="24.95" customHeight="1" x14ac:dyDescent="0.2">
      <c r="A1879" s="35">
        <v>1877</v>
      </c>
      <c r="B1879" s="36" t="s">
        <v>6332</v>
      </c>
      <c r="C1879" s="3">
        <f>'2023'!E102</f>
        <v>35768.74</v>
      </c>
      <c r="D1879" s="4">
        <f>'2023'!F102</f>
        <v>5616</v>
      </c>
      <c r="E1879" s="37">
        <v>45030</v>
      </c>
      <c r="F1879" s="53" t="s">
        <v>45</v>
      </c>
    </row>
    <row r="1880" spans="1:6" ht="24.95" customHeight="1" x14ac:dyDescent="0.2">
      <c r="A1880" s="35">
        <v>1878</v>
      </c>
      <c r="B1880" s="36" t="s">
        <v>1614</v>
      </c>
      <c r="C1880" s="3">
        <v>35727.235866543095</v>
      </c>
      <c r="D1880" s="4">
        <v>12611</v>
      </c>
      <c r="E1880" s="37">
        <v>37834</v>
      </c>
      <c r="F1880" s="53" t="s">
        <v>184</v>
      </c>
    </row>
    <row r="1881" spans="1:6" ht="24.95" customHeight="1" x14ac:dyDescent="0.2">
      <c r="A1881" s="35">
        <v>1879</v>
      </c>
      <c r="B1881" s="36" t="s">
        <v>1615</v>
      </c>
      <c r="C1881" s="3">
        <v>35676.914388322519</v>
      </c>
      <c r="D1881" s="4">
        <v>10102</v>
      </c>
      <c r="E1881" s="37">
        <v>40186</v>
      </c>
      <c r="F1881" s="53" t="s">
        <v>4</v>
      </c>
    </row>
    <row r="1882" spans="1:6" ht="24.95" customHeight="1" x14ac:dyDescent="0.2">
      <c r="A1882" s="35">
        <v>1880</v>
      </c>
      <c r="B1882" s="36" t="s">
        <v>6333</v>
      </c>
      <c r="C1882" s="3">
        <f>'2023'!E103</f>
        <v>35674.9</v>
      </c>
      <c r="D1882" s="4">
        <f>'2023'!F103</f>
        <v>5736</v>
      </c>
      <c r="E1882" s="37">
        <v>44960</v>
      </c>
      <c r="F1882" s="53" t="s">
        <v>16</v>
      </c>
    </row>
    <row r="1883" spans="1:6" ht="24.95" customHeight="1" x14ac:dyDescent="0.2">
      <c r="A1883" s="35">
        <v>1881</v>
      </c>
      <c r="B1883" s="36" t="s">
        <v>1616</v>
      </c>
      <c r="C1883" s="3">
        <v>35665</v>
      </c>
      <c r="D1883" s="4">
        <v>5483</v>
      </c>
      <c r="E1883" s="37">
        <v>44750</v>
      </c>
      <c r="F1883" s="53" t="s">
        <v>129</v>
      </c>
    </row>
    <row r="1884" spans="1:6" ht="24.95" customHeight="1" x14ac:dyDescent="0.2">
      <c r="A1884" s="35">
        <v>1882</v>
      </c>
      <c r="B1884" s="36" t="s">
        <v>1617</v>
      </c>
      <c r="C1884" s="3">
        <v>35651.760889712699</v>
      </c>
      <c r="D1884" s="4">
        <v>12602</v>
      </c>
      <c r="E1884" s="37">
        <v>38891</v>
      </c>
      <c r="F1884" s="53" t="s">
        <v>975</v>
      </c>
    </row>
    <row r="1885" spans="1:6" ht="24.95" customHeight="1" x14ac:dyDescent="0.2">
      <c r="A1885" s="35">
        <v>1883</v>
      </c>
      <c r="B1885" s="36" t="s">
        <v>1618</v>
      </c>
      <c r="C1885" s="3">
        <v>35581.556997219646</v>
      </c>
      <c r="D1885" s="4">
        <v>11448</v>
      </c>
      <c r="E1885" s="37">
        <v>37722</v>
      </c>
      <c r="F1885" s="53" t="s">
        <v>882</v>
      </c>
    </row>
    <row r="1886" spans="1:6" ht="24.95" customHeight="1" x14ac:dyDescent="0.2">
      <c r="A1886" s="35">
        <v>1884</v>
      </c>
      <c r="B1886" s="36" t="s">
        <v>1619</v>
      </c>
      <c r="C1886" s="3">
        <v>35560.58850787767</v>
      </c>
      <c r="D1886" s="4">
        <v>8446</v>
      </c>
      <c r="E1886" s="37">
        <v>40165</v>
      </c>
      <c r="F1886" s="53" t="s">
        <v>6529</v>
      </c>
    </row>
    <row r="1887" spans="1:6" ht="24.95" customHeight="1" x14ac:dyDescent="0.2">
      <c r="A1887" s="35">
        <v>1885</v>
      </c>
      <c r="B1887" s="36" t="s">
        <v>1620</v>
      </c>
      <c r="C1887" s="3">
        <v>35554.506487488419</v>
      </c>
      <c r="D1887" s="4">
        <v>11654</v>
      </c>
      <c r="E1887" s="37">
        <v>38954</v>
      </c>
      <c r="F1887" s="53" t="s">
        <v>186</v>
      </c>
    </row>
    <row r="1888" spans="1:6" ht="24.95" customHeight="1" x14ac:dyDescent="0.2">
      <c r="A1888" s="35">
        <v>1886</v>
      </c>
      <c r="B1888" s="36" t="s">
        <v>1621</v>
      </c>
      <c r="C1888" s="3">
        <v>35538.550000000003</v>
      </c>
      <c r="D1888" s="4">
        <v>5976</v>
      </c>
      <c r="E1888" s="37">
        <v>44848</v>
      </c>
      <c r="F1888" s="53" t="s">
        <v>10</v>
      </c>
    </row>
    <row r="1889" spans="1:6" ht="24.95" customHeight="1" x14ac:dyDescent="0.2">
      <c r="A1889" s="35">
        <v>1887</v>
      </c>
      <c r="B1889" s="36" t="s">
        <v>1622</v>
      </c>
      <c r="C1889" s="3">
        <v>35496.976367006493</v>
      </c>
      <c r="D1889" s="4">
        <v>7340</v>
      </c>
      <c r="E1889" s="37">
        <v>41950</v>
      </c>
      <c r="F1889" s="53" t="s">
        <v>4</v>
      </c>
    </row>
    <row r="1890" spans="1:6" ht="24.95" customHeight="1" x14ac:dyDescent="0.2">
      <c r="A1890" s="35">
        <v>1888</v>
      </c>
      <c r="B1890" s="36" t="s">
        <v>1623</v>
      </c>
      <c r="C1890" s="3">
        <v>35493.71</v>
      </c>
      <c r="D1890" s="4">
        <v>6620</v>
      </c>
      <c r="E1890" s="37">
        <v>43133</v>
      </c>
      <c r="F1890" s="53" t="s">
        <v>4</v>
      </c>
    </row>
    <row r="1891" spans="1:6" ht="24.95" customHeight="1" x14ac:dyDescent="0.2">
      <c r="A1891" s="35">
        <v>1889</v>
      </c>
      <c r="B1891" s="36" t="s">
        <v>1624</v>
      </c>
      <c r="C1891" s="3">
        <v>35424.78</v>
      </c>
      <c r="D1891" s="4">
        <v>5843</v>
      </c>
      <c r="E1891" s="37">
        <v>44113</v>
      </c>
      <c r="F1891" s="53" t="s">
        <v>505</v>
      </c>
    </row>
    <row r="1892" spans="1:6" ht="24.95" customHeight="1" x14ac:dyDescent="0.2">
      <c r="A1892" s="35">
        <v>1890</v>
      </c>
      <c r="B1892" s="36" t="s">
        <v>1625</v>
      </c>
      <c r="C1892" s="3">
        <v>35357.970342910106</v>
      </c>
      <c r="D1892" s="4">
        <v>10155</v>
      </c>
      <c r="E1892" s="37">
        <v>40641</v>
      </c>
      <c r="F1892" s="53" t="s">
        <v>4</v>
      </c>
    </row>
    <row r="1893" spans="1:6" ht="24.95" customHeight="1" x14ac:dyDescent="0.2">
      <c r="A1893" s="35">
        <v>1891</v>
      </c>
      <c r="B1893" s="36" t="s">
        <v>1626</v>
      </c>
      <c r="C1893" s="3">
        <v>35306.86</v>
      </c>
      <c r="D1893" s="4">
        <v>6487</v>
      </c>
      <c r="E1893" s="37">
        <v>44057</v>
      </c>
      <c r="F1893" s="53" t="s">
        <v>559</v>
      </c>
    </row>
    <row r="1894" spans="1:6" ht="24.95" customHeight="1" x14ac:dyDescent="0.2">
      <c r="A1894" s="35">
        <v>1892</v>
      </c>
      <c r="B1894" s="36" t="s">
        <v>1627</v>
      </c>
      <c r="C1894" s="3">
        <v>35283.85</v>
      </c>
      <c r="D1894" s="4">
        <v>7376</v>
      </c>
      <c r="E1894" s="37">
        <v>42258</v>
      </c>
      <c r="F1894" s="53" t="s">
        <v>1566</v>
      </c>
    </row>
    <row r="1895" spans="1:6" ht="24.95" customHeight="1" x14ac:dyDescent="0.2">
      <c r="A1895" s="35">
        <v>1893</v>
      </c>
      <c r="B1895" s="36" t="s">
        <v>4618</v>
      </c>
      <c r="C1895" s="3">
        <v>35282.379518072288</v>
      </c>
      <c r="D1895" s="4">
        <v>8884</v>
      </c>
      <c r="E1895" s="37">
        <v>41180</v>
      </c>
      <c r="F1895" s="53" t="s">
        <v>439</v>
      </c>
    </row>
    <row r="1896" spans="1:6" ht="24.95" customHeight="1" x14ac:dyDescent="0.2">
      <c r="A1896" s="35">
        <v>1894</v>
      </c>
      <c r="B1896" s="36" t="s">
        <v>1628</v>
      </c>
      <c r="C1896" s="3">
        <v>35251.969416126041</v>
      </c>
      <c r="D1896" s="4">
        <v>11240</v>
      </c>
      <c r="E1896" s="37">
        <v>40284</v>
      </c>
      <c r="F1896" s="53" t="s">
        <v>23</v>
      </c>
    </row>
    <row r="1897" spans="1:6" ht="24.95" customHeight="1" x14ac:dyDescent="0.2">
      <c r="A1897" s="35">
        <v>1895</v>
      </c>
      <c r="B1897" s="36" t="s">
        <v>1629</v>
      </c>
      <c r="C1897" s="3">
        <v>35246</v>
      </c>
      <c r="D1897" s="4">
        <v>6604</v>
      </c>
      <c r="E1897" s="37">
        <v>43371</v>
      </c>
      <c r="F1897" s="53" t="s">
        <v>129</v>
      </c>
    </row>
    <row r="1898" spans="1:6" ht="24.95" customHeight="1" x14ac:dyDescent="0.2">
      <c r="A1898" s="35">
        <v>1896</v>
      </c>
      <c r="B1898" s="36" t="s">
        <v>1630</v>
      </c>
      <c r="C1898" s="3">
        <v>35235.750695088049</v>
      </c>
      <c r="D1898" s="4">
        <v>9366</v>
      </c>
      <c r="E1898" s="37">
        <v>39423</v>
      </c>
      <c r="F1898" s="53" t="s">
        <v>482</v>
      </c>
    </row>
    <row r="1899" spans="1:6" ht="24.95" customHeight="1" x14ac:dyDescent="0.2">
      <c r="A1899" s="35">
        <v>1897</v>
      </c>
      <c r="B1899" s="36" t="s">
        <v>1631</v>
      </c>
      <c r="C1899" s="3">
        <v>35231.870000000003</v>
      </c>
      <c r="D1899" s="4">
        <v>6370</v>
      </c>
      <c r="E1899" s="37">
        <v>44071</v>
      </c>
      <c r="F1899" s="53" t="s">
        <v>505</v>
      </c>
    </row>
    <row r="1900" spans="1:6" ht="24.95" customHeight="1" x14ac:dyDescent="0.2">
      <c r="A1900" s="35">
        <v>1898</v>
      </c>
      <c r="B1900" s="36" t="s">
        <v>4619</v>
      </c>
      <c r="C1900" s="3">
        <v>35158.566960148288</v>
      </c>
      <c r="D1900" s="4">
        <v>9223</v>
      </c>
      <c r="E1900" s="37">
        <v>41124</v>
      </c>
      <c r="F1900" s="53" t="s">
        <v>45</v>
      </c>
    </row>
    <row r="1901" spans="1:6" ht="24.95" customHeight="1" x14ac:dyDescent="0.2">
      <c r="A1901" s="35">
        <v>1899</v>
      </c>
      <c r="B1901" s="36" t="s">
        <v>1632</v>
      </c>
      <c r="C1901" s="3">
        <v>35129.506487488419</v>
      </c>
      <c r="D1901" s="4">
        <v>9055</v>
      </c>
      <c r="E1901" s="37">
        <v>41894</v>
      </c>
      <c r="F1901" s="53" t="s">
        <v>505</v>
      </c>
    </row>
    <row r="1902" spans="1:6" ht="24.95" customHeight="1" x14ac:dyDescent="0.2">
      <c r="A1902" s="35">
        <v>1900</v>
      </c>
      <c r="B1902" s="36" t="s">
        <v>1633</v>
      </c>
      <c r="C1902" s="3">
        <v>35118.164967562559</v>
      </c>
      <c r="D1902" s="4">
        <v>10483</v>
      </c>
      <c r="E1902" s="37">
        <v>38212</v>
      </c>
      <c r="F1902" s="53" t="s">
        <v>95</v>
      </c>
    </row>
    <row r="1903" spans="1:6" ht="24.95" customHeight="1" x14ac:dyDescent="0.2">
      <c r="A1903" s="35">
        <v>1901</v>
      </c>
      <c r="B1903" s="36" t="s">
        <v>1634</v>
      </c>
      <c r="C1903" s="3">
        <v>35106.740000000005</v>
      </c>
      <c r="D1903" s="4">
        <v>6688</v>
      </c>
      <c r="E1903" s="37">
        <v>42818</v>
      </c>
      <c r="F1903" s="53" t="s">
        <v>25</v>
      </c>
    </row>
    <row r="1904" spans="1:6" ht="24.95" customHeight="1" x14ac:dyDescent="0.2">
      <c r="A1904" s="35">
        <v>1902</v>
      </c>
      <c r="B1904" s="36" t="s">
        <v>1635</v>
      </c>
      <c r="C1904" s="3">
        <v>35044.311862835959</v>
      </c>
      <c r="D1904" s="4">
        <v>13451</v>
      </c>
      <c r="E1904" s="37">
        <v>36973</v>
      </c>
      <c r="F1904" s="53" t="s">
        <v>6530</v>
      </c>
    </row>
    <row r="1905" spans="1:6" ht="24.95" customHeight="1" x14ac:dyDescent="0.2">
      <c r="A1905" s="35">
        <v>1903</v>
      </c>
      <c r="B1905" s="36" t="s">
        <v>1636</v>
      </c>
      <c r="C1905" s="3">
        <v>34959.742817423539</v>
      </c>
      <c r="D1905" s="4">
        <v>11967</v>
      </c>
      <c r="E1905" s="37">
        <v>37309</v>
      </c>
      <c r="F1905" s="53" t="s">
        <v>678</v>
      </c>
    </row>
    <row r="1906" spans="1:6" ht="24.95" customHeight="1" x14ac:dyDescent="0.2">
      <c r="A1906" s="35">
        <v>1904</v>
      </c>
      <c r="B1906" s="36" t="s">
        <v>1637</v>
      </c>
      <c r="C1906" s="3">
        <v>34941.490000000005</v>
      </c>
      <c r="D1906" s="4">
        <v>7144</v>
      </c>
      <c r="E1906" s="37">
        <v>42475</v>
      </c>
      <c r="F1906" s="53" t="s">
        <v>1566</v>
      </c>
    </row>
    <row r="1907" spans="1:6" ht="24.95" customHeight="1" x14ac:dyDescent="0.2">
      <c r="A1907" s="35">
        <v>1905</v>
      </c>
      <c r="B1907" s="36" t="s">
        <v>1638</v>
      </c>
      <c r="C1907" s="3">
        <v>34940.769999999997</v>
      </c>
      <c r="D1907" s="4">
        <v>7668</v>
      </c>
      <c r="E1907" s="37">
        <v>42461</v>
      </c>
      <c r="F1907" s="53" t="s">
        <v>41</v>
      </c>
    </row>
    <row r="1908" spans="1:6" ht="24.95" customHeight="1" x14ac:dyDescent="0.2">
      <c r="A1908" s="35">
        <v>1906</v>
      </c>
      <c r="B1908" s="36" t="s">
        <v>4620</v>
      </c>
      <c r="C1908" s="3">
        <v>34924.698795180724</v>
      </c>
      <c r="D1908" s="4">
        <v>9679</v>
      </c>
      <c r="E1908" s="37">
        <v>40963</v>
      </c>
      <c r="F1908" s="53" t="s">
        <v>6531</v>
      </c>
    </row>
    <row r="1909" spans="1:6" ht="24.95" customHeight="1" x14ac:dyDescent="0.2">
      <c r="A1909" s="35">
        <v>1907</v>
      </c>
      <c r="B1909" s="36" t="s">
        <v>1639</v>
      </c>
      <c r="C1909" s="3">
        <v>34866.195551436518</v>
      </c>
      <c r="D1909" s="4">
        <v>9006</v>
      </c>
      <c r="E1909" s="37">
        <v>41544</v>
      </c>
      <c r="F1909" s="53" t="s">
        <v>6525</v>
      </c>
    </row>
    <row r="1910" spans="1:6" ht="24.95" customHeight="1" x14ac:dyDescent="0.2">
      <c r="A1910" s="35">
        <v>1908</v>
      </c>
      <c r="B1910" s="36" t="s">
        <v>4621</v>
      </c>
      <c r="C1910" s="3">
        <v>34850.063716404082</v>
      </c>
      <c r="D1910" s="4">
        <v>8042</v>
      </c>
      <c r="E1910" s="37">
        <v>41299</v>
      </c>
      <c r="F1910" s="53" t="s">
        <v>6526</v>
      </c>
    </row>
    <row r="1911" spans="1:6" ht="24.95" customHeight="1" x14ac:dyDescent="0.2">
      <c r="A1911" s="35">
        <v>1909</v>
      </c>
      <c r="B1911" s="36" t="s">
        <v>1640</v>
      </c>
      <c r="C1911" s="3">
        <v>34849.687210379983</v>
      </c>
      <c r="D1911" s="4">
        <v>19431</v>
      </c>
      <c r="E1911" s="37">
        <v>35993</v>
      </c>
      <c r="F1911" s="53" t="s">
        <v>1641</v>
      </c>
    </row>
    <row r="1912" spans="1:6" ht="24.95" customHeight="1" x14ac:dyDescent="0.2">
      <c r="A1912" s="35">
        <v>1910</v>
      </c>
      <c r="B1912" s="36" t="s">
        <v>1642</v>
      </c>
      <c r="C1912" s="3">
        <v>34833.758109360519</v>
      </c>
      <c r="D1912" s="4">
        <v>15795</v>
      </c>
      <c r="E1912" s="37">
        <v>36679</v>
      </c>
      <c r="F1912" s="53" t="s">
        <v>125</v>
      </c>
    </row>
    <row r="1913" spans="1:6" ht="24.95" customHeight="1" x14ac:dyDescent="0.2">
      <c r="A1913" s="35">
        <v>1911</v>
      </c>
      <c r="B1913" s="36" t="s">
        <v>1643</v>
      </c>
      <c r="C1913" s="3">
        <v>34745.105421686749</v>
      </c>
      <c r="D1913" s="4">
        <v>9586</v>
      </c>
      <c r="E1913" s="37">
        <v>39899</v>
      </c>
      <c r="F1913" s="53" t="s">
        <v>45</v>
      </c>
    </row>
    <row r="1914" spans="1:6" ht="24.95" customHeight="1" x14ac:dyDescent="0.2">
      <c r="A1914" s="35">
        <v>1912</v>
      </c>
      <c r="B1914" s="36" t="s">
        <v>1644</v>
      </c>
      <c r="C1914" s="3">
        <v>34743.338739573679</v>
      </c>
      <c r="D1914" s="4">
        <v>11135</v>
      </c>
      <c r="E1914" s="37">
        <v>38933</v>
      </c>
      <c r="F1914" s="53" t="s">
        <v>125</v>
      </c>
    </row>
    <row r="1915" spans="1:6" ht="24.95" customHeight="1" x14ac:dyDescent="0.2">
      <c r="A1915" s="35">
        <v>1913</v>
      </c>
      <c r="B1915" s="36" t="s">
        <v>1645</v>
      </c>
      <c r="C1915" s="3">
        <v>34736.089999999997</v>
      </c>
      <c r="D1915" s="4">
        <v>8978</v>
      </c>
      <c r="E1915" s="37">
        <v>43245</v>
      </c>
      <c r="F1915" s="53" t="s">
        <v>439</v>
      </c>
    </row>
    <row r="1916" spans="1:6" ht="24.95" customHeight="1" x14ac:dyDescent="0.2">
      <c r="A1916" s="35">
        <v>1914</v>
      </c>
      <c r="B1916" s="36" t="s">
        <v>1646</v>
      </c>
      <c r="C1916" s="3">
        <v>34727.919999999998</v>
      </c>
      <c r="D1916" s="4">
        <v>6503</v>
      </c>
      <c r="E1916" s="37">
        <v>43224</v>
      </c>
      <c r="F1916" s="53" t="s">
        <v>4</v>
      </c>
    </row>
    <row r="1917" spans="1:6" ht="24.95" customHeight="1" x14ac:dyDescent="0.2">
      <c r="A1917" s="35">
        <v>1915</v>
      </c>
      <c r="B1917" s="36" t="s">
        <v>1647</v>
      </c>
      <c r="C1917" s="3">
        <v>34711.248841519926</v>
      </c>
      <c r="D1917" s="4">
        <v>18751</v>
      </c>
      <c r="E1917" s="37">
        <v>36155</v>
      </c>
      <c r="F1917" s="53" t="s">
        <v>374</v>
      </c>
    </row>
    <row r="1918" spans="1:6" ht="24.95" customHeight="1" x14ac:dyDescent="0.2">
      <c r="A1918" s="35">
        <v>1916</v>
      </c>
      <c r="B1918" s="36" t="s">
        <v>1648</v>
      </c>
      <c r="C1918" s="3">
        <v>34682.721269694164</v>
      </c>
      <c r="D1918" s="4">
        <v>9165</v>
      </c>
      <c r="E1918" s="37">
        <v>40088</v>
      </c>
      <c r="F1918" s="53" t="s">
        <v>6531</v>
      </c>
    </row>
    <row r="1919" spans="1:6" ht="24.95" customHeight="1" x14ac:dyDescent="0.2">
      <c r="A1919" s="35">
        <v>1917</v>
      </c>
      <c r="B1919" s="36" t="s">
        <v>1649</v>
      </c>
      <c r="C1919" s="3">
        <v>34676.320667284519</v>
      </c>
      <c r="D1919" s="4">
        <v>11346</v>
      </c>
      <c r="E1919" s="37">
        <v>38674</v>
      </c>
      <c r="F1919" s="53" t="s">
        <v>45</v>
      </c>
    </row>
    <row r="1920" spans="1:6" ht="24.95" customHeight="1" x14ac:dyDescent="0.2">
      <c r="A1920" s="35">
        <v>1918</v>
      </c>
      <c r="B1920" s="36" t="s">
        <v>1650</v>
      </c>
      <c r="C1920" s="3">
        <v>34658.682808155703</v>
      </c>
      <c r="D1920" s="4">
        <v>7698</v>
      </c>
      <c r="E1920" s="37">
        <v>41684</v>
      </c>
      <c r="F1920" s="53" t="s">
        <v>89</v>
      </c>
    </row>
    <row r="1921" spans="1:6" ht="24.95" customHeight="1" x14ac:dyDescent="0.2">
      <c r="A1921" s="35">
        <v>1919</v>
      </c>
      <c r="B1921" s="36" t="s">
        <v>1651</v>
      </c>
      <c r="C1921" s="3">
        <v>34652.28</v>
      </c>
      <c r="D1921" s="4">
        <v>6691</v>
      </c>
      <c r="E1921" s="37">
        <v>43035</v>
      </c>
      <c r="F1921" s="53" t="s">
        <v>6522</v>
      </c>
    </row>
    <row r="1922" spans="1:6" ht="24.95" customHeight="1" x14ac:dyDescent="0.2">
      <c r="A1922" s="35">
        <v>1920</v>
      </c>
      <c r="B1922" s="36" t="s">
        <v>1652</v>
      </c>
      <c r="C1922" s="3">
        <v>34643.912187210379</v>
      </c>
      <c r="D1922" s="4">
        <v>8435</v>
      </c>
      <c r="E1922" s="37">
        <v>41537</v>
      </c>
      <c r="F1922" s="53" t="s">
        <v>23</v>
      </c>
    </row>
    <row r="1923" spans="1:6" ht="24.95" customHeight="1" x14ac:dyDescent="0.2">
      <c r="A1923" s="35">
        <v>1921</v>
      </c>
      <c r="B1923" s="36" t="s">
        <v>1653</v>
      </c>
      <c r="C1923" s="3">
        <v>34615.963855421687</v>
      </c>
      <c r="D1923" s="4">
        <v>14324</v>
      </c>
      <c r="E1923" s="37">
        <v>36833</v>
      </c>
      <c r="F1923" s="53" t="s">
        <v>125</v>
      </c>
    </row>
    <row r="1924" spans="1:6" ht="24.95" customHeight="1" x14ac:dyDescent="0.2">
      <c r="A1924" s="35">
        <v>1922</v>
      </c>
      <c r="B1924" s="36" t="s">
        <v>4622</v>
      </c>
      <c r="C1924" s="3">
        <v>34588.420991658946</v>
      </c>
      <c r="D1924" s="4">
        <v>9680</v>
      </c>
      <c r="E1924" s="37">
        <v>40249</v>
      </c>
      <c r="F1924" s="53" t="s">
        <v>4</v>
      </c>
    </row>
    <row r="1925" spans="1:6" ht="24.95" customHeight="1" x14ac:dyDescent="0.2">
      <c r="A1925" s="35">
        <v>1923</v>
      </c>
      <c r="B1925" s="36" t="s">
        <v>4623</v>
      </c>
      <c r="C1925" s="3">
        <v>34566.149212233548</v>
      </c>
      <c r="D1925" s="4">
        <v>9016</v>
      </c>
      <c r="E1925" s="37">
        <v>41474</v>
      </c>
      <c r="F1925" s="53" t="s">
        <v>45</v>
      </c>
    </row>
    <row r="1926" spans="1:6" ht="24.95" customHeight="1" x14ac:dyDescent="0.2">
      <c r="A1926" s="35">
        <v>1924</v>
      </c>
      <c r="B1926" s="36" t="s">
        <v>1654</v>
      </c>
      <c r="C1926" s="3">
        <v>34544.49</v>
      </c>
      <c r="D1926" s="4">
        <v>7386</v>
      </c>
      <c r="E1926" s="37">
        <v>42265</v>
      </c>
      <c r="F1926" s="53" t="s">
        <v>4</v>
      </c>
    </row>
    <row r="1927" spans="1:6" ht="24.95" customHeight="1" x14ac:dyDescent="0.2">
      <c r="A1927" s="35">
        <v>1925</v>
      </c>
      <c r="B1927" s="36" t="s">
        <v>1655</v>
      </c>
      <c r="C1927" s="3">
        <v>34471.50139017609</v>
      </c>
      <c r="D1927" s="4">
        <v>10898</v>
      </c>
      <c r="E1927" s="37">
        <v>39220</v>
      </c>
      <c r="F1927" s="53" t="s">
        <v>125</v>
      </c>
    </row>
    <row r="1928" spans="1:6" ht="24.95" customHeight="1" x14ac:dyDescent="0.2">
      <c r="A1928" s="35">
        <v>1926</v>
      </c>
      <c r="B1928" s="36" t="s">
        <v>1656</v>
      </c>
      <c r="C1928" s="3">
        <v>34441.660000000003</v>
      </c>
      <c r="D1928" s="4">
        <v>5201</v>
      </c>
      <c r="E1928" s="37">
        <v>44799</v>
      </c>
      <c r="F1928" s="53" t="s">
        <v>45</v>
      </c>
    </row>
    <row r="1929" spans="1:6" ht="24.95" customHeight="1" x14ac:dyDescent="0.2">
      <c r="A1929" s="35">
        <v>1927</v>
      </c>
      <c r="B1929" s="36" t="s">
        <v>6351</v>
      </c>
      <c r="C1929" s="3">
        <f>'2023'!E121+'2024'!E175</f>
        <v>34422.490000000005</v>
      </c>
      <c r="D1929" s="4">
        <f>'2023'!F121+'2024'!F175</f>
        <v>4580</v>
      </c>
      <c r="E1929" s="37">
        <v>45261</v>
      </c>
      <c r="F1929" s="53" t="s">
        <v>5340</v>
      </c>
    </row>
    <row r="1930" spans="1:6" ht="24.95" customHeight="1" x14ac:dyDescent="0.2">
      <c r="A1930" s="35">
        <v>1928</v>
      </c>
      <c r="B1930" s="36" t="s">
        <v>1657</v>
      </c>
      <c r="C1930" s="3">
        <v>34385.93</v>
      </c>
      <c r="D1930" s="4">
        <v>7301</v>
      </c>
      <c r="E1930" s="37">
        <v>44673</v>
      </c>
      <c r="F1930" s="53" t="s">
        <v>638</v>
      </c>
    </row>
    <row r="1931" spans="1:6" ht="24.95" customHeight="1" x14ac:dyDescent="0.2">
      <c r="A1931" s="35">
        <v>1929</v>
      </c>
      <c r="B1931" s="36" t="s">
        <v>1658</v>
      </c>
      <c r="C1931" s="3">
        <v>34383.409999999996</v>
      </c>
      <c r="D1931" s="4">
        <v>6339</v>
      </c>
      <c r="E1931" s="37">
        <v>43028</v>
      </c>
      <c r="F1931" s="53" t="s">
        <v>505</v>
      </c>
    </row>
    <row r="1932" spans="1:6" ht="24.95" customHeight="1" x14ac:dyDescent="0.2">
      <c r="A1932" s="35">
        <v>1930</v>
      </c>
      <c r="B1932" s="36" t="s">
        <v>1659</v>
      </c>
      <c r="C1932" s="3">
        <v>34357.333178869325</v>
      </c>
      <c r="D1932" s="4">
        <v>12654</v>
      </c>
      <c r="E1932" s="37">
        <v>37092</v>
      </c>
      <c r="F1932" s="53" t="s">
        <v>673</v>
      </c>
    </row>
    <row r="1933" spans="1:6" ht="24.95" customHeight="1" x14ac:dyDescent="0.2">
      <c r="A1933" s="35">
        <v>1931</v>
      </c>
      <c r="B1933" s="36" t="s">
        <v>1660</v>
      </c>
      <c r="C1933" s="3">
        <v>34287.10032437442</v>
      </c>
      <c r="D1933" s="4">
        <v>9526</v>
      </c>
      <c r="E1933" s="37">
        <v>40396</v>
      </c>
      <c r="F1933" s="53" t="s">
        <v>6525</v>
      </c>
    </row>
    <row r="1934" spans="1:6" ht="24.95" customHeight="1" x14ac:dyDescent="0.2">
      <c r="A1934" s="35">
        <v>1932</v>
      </c>
      <c r="B1934" s="36" t="s">
        <v>4624</v>
      </c>
      <c r="C1934" s="3">
        <v>34258.862372567193</v>
      </c>
      <c r="D1934" s="4">
        <v>12721</v>
      </c>
      <c r="E1934" s="37">
        <v>38653</v>
      </c>
      <c r="F1934" s="53" t="s">
        <v>186</v>
      </c>
    </row>
    <row r="1935" spans="1:6" ht="24.95" customHeight="1" x14ac:dyDescent="0.2">
      <c r="A1935" s="35">
        <v>1933</v>
      </c>
      <c r="B1935" s="36" t="s">
        <v>1661</v>
      </c>
      <c r="C1935" s="3">
        <v>34244.960611677481</v>
      </c>
      <c r="D1935" s="4">
        <v>17228</v>
      </c>
      <c r="E1935" s="37">
        <v>36315</v>
      </c>
      <c r="F1935" s="53" t="s">
        <v>6530</v>
      </c>
    </row>
    <row r="1936" spans="1:6" ht="24.95" customHeight="1" x14ac:dyDescent="0.2">
      <c r="A1936" s="35">
        <v>1934</v>
      </c>
      <c r="B1936" s="36" t="s">
        <v>1679</v>
      </c>
      <c r="C1936" s="3">
        <f>33773.48+'2023'!E351</f>
        <v>34241.480000000003</v>
      </c>
      <c r="D1936" s="4">
        <f>6148+'2023'!F351</f>
        <v>6265</v>
      </c>
      <c r="E1936" s="37">
        <v>44589</v>
      </c>
      <c r="F1936" s="53" t="s">
        <v>311</v>
      </c>
    </row>
    <row r="1937" spans="1:6" ht="24.95" customHeight="1" x14ac:dyDescent="0.2">
      <c r="A1937" s="35">
        <v>1935</v>
      </c>
      <c r="B1937" s="36" t="s">
        <v>7225</v>
      </c>
      <c r="C1937" s="3">
        <f>'2024'!E99</f>
        <v>34235.480000000003</v>
      </c>
      <c r="D1937" s="4">
        <f>'2024'!F99</f>
        <v>5723</v>
      </c>
      <c r="E1937" s="37">
        <v>45303</v>
      </c>
      <c r="F1937" s="53" t="s">
        <v>426</v>
      </c>
    </row>
    <row r="1938" spans="1:6" ht="24.95" customHeight="1" x14ac:dyDescent="0.2">
      <c r="A1938" s="35">
        <v>1936</v>
      </c>
      <c r="B1938" s="36" t="s">
        <v>6334</v>
      </c>
      <c r="C1938" s="3">
        <f>'2023'!E104</f>
        <v>34233.22</v>
      </c>
      <c r="D1938" s="4">
        <f>'2023'!F104</f>
        <v>5057</v>
      </c>
      <c r="E1938" s="37">
        <v>45135</v>
      </c>
      <c r="F1938" s="53" t="s">
        <v>4</v>
      </c>
    </row>
    <row r="1939" spans="1:6" ht="24.95" customHeight="1" x14ac:dyDescent="0.2">
      <c r="A1939" s="35">
        <v>1937</v>
      </c>
      <c r="B1939" s="36" t="s">
        <v>1662</v>
      </c>
      <c r="C1939" s="3">
        <v>34216.288229842445</v>
      </c>
      <c r="D1939" s="4">
        <v>9538</v>
      </c>
      <c r="E1939" s="37">
        <v>39612</v>
      </c>
      <c r="F1939" s="53" t="s">
        <v>6525</v>
      </c>
    </row>
    <row r="1940" spans="1:6" ht="24.95" customHeight="1" x14ac:dyDescent="0.2">
      <c r="A1940" s="35">
        <v>1938</v>
      </c>
      <c r="B1940" s="36" t="s">
        <v>7226</v>
      </c>
      <c r="C1940" s="3">
        <f>'2024'!E100</f>
        <v>34188.53</v>
      </c>
      <c r="D1940" s="4">
        <f>'2024'!F100</f>
        <v>5219</v>
      </c>
      <c r="E1940" s="37">
        <v>45345</v>
      </c>
      <c r="F1940" s="53" t="s">
        <v>45</v>
      </c>
    </row>
    <row r="1941" spans="1:6" ht="24.95" customHeight="1" x14ac:dyDescent="0.2">
      <c r="A1941" s="35">
        <v>1939</v>
      </c>
      <c r="B1941" s="36" t="s">
        <v>1663</v>
      </c>
      <c r="C1941" s="3">
        <v>34187</v>
      </c>
      <c r="D1941" s="4">
        <v>5631</v>
      </c>
      <c r="E1941" s="37">
        <v>43798</v>
      </c>
      <c r="F1941" s="53" t="s">
        <v>559</v>
      </c>
    </row>
    <row r="1942" spans="1:6" ht="24.95" customHeight="1" x14ac:dyDescent="0.2">
      <c r="A1942" s="35">
        <v>1940</v>
      </c>
      <c r="B1942" s="36" t="s">
        <v>1664</v>
      </c>
      <c r="C1942" s="3">
        <v>34134.615384615383</v>
      </c>
      <c r="D1942" s="4">
        <v>14925</v>
      </c>
      <c r="E1942" s="37">
        <v>36945</v>
      </c>
      <c r="F1942" s="53" t="s">
        <v>673</v>
      </c>
    </row>
    <row r="1943" spans="1:6" ht="24.95" customHeight="1" x14ac:dyDescent="0.2">
      <c r="A1943" s="35">
        <v>1941</v>
      </c>
      <c r="B1943" s="36" t="s">
        <v>1665</v>
      </c>
      <c r="C1943" s="3">
        <v>34127.664504170527</v>
      </c>
      <c r="D1943" s="4">
        <v>11662</v>
      </c>
      <c r="E1943" s="37">
        <v>37176</v>
      </c>
      <c r="F1943" s="53" t="s">
        <v>125</v>
      </c>
    </row>
    <row r="1944" spans="1:6" ht="24.95" customHeight="1" x14ac:dyDescent="0.2">
      <c r="A1944" s="35">
        <v>1942</v>
      </c>
      <c r="B1944" s="36" t="s">
        <v>1666</v>
      </c>
      <c r="C1944" s="3">
        <v>34096</v>
      </c>
      <c r="D1944" s="4">
        <v>5755</v>
      </c>
      <c r="E1944" s="37">
        <v>44365</v>
      </c>
      <c r="F1944" s="53" t="s">
        <v>129</v>
      </c>
    </row>
    <row r="1945" spans="1:6" ht="24.95" customHeight="1" x14ac:dyDescent="0.2">
      <c r="A1945" s="35">
        <v>1943</v>
      </c>
      <c r="B1945" s="36" t="s">
        <v>7227</v>
      </c>
      <c r="C1945" s="3">
        <f>'2024'!E101</f>
        <v>34066</v>
      </c>
      <c r="D1945" s="4">
        <f>'2024'!F101</f>
        <v>7020</v>
      </c>
      <c r="E1945" s="37">
        <v>45317</v>
      </c>
      <c r="F1945" s="53" t="s">
        <v>5459</v>
      </c>
    </row>
    <row r="1946" spans="1:6" ht="24.95" customHeight="1" x14ac:dyDescent="0.2">
      <c r="A1946" s="35">
        <v>1944</v>
      </c>
      <c r="B1946" s="36" t="s">
        <v>4625</v>
      </c>
      <c r="C1946" s="3">
        <v>34059.163577386469</v>
      </c>
      <c r="D1946" s="4">
        <v>11004</v>
      </c>
      <c r="E1946" s="37">
        <v>40781</v>
      </c>
      <c r="F1946" s="53" t="s">
        <v>4</v>
      </c>
    </row>
    <row r="1947" spans="1:6" ht="24.95" customHeight="1" x14ac:dyDescent="0.2">
      <c r="A1947" s="35">
        <v>1945</v>
      </c>
      <c r="B1947" s="36" t="s">
        <v>1667</v>
      </c>
      <c r="C1947" s="3">
        <v>34008.688600556074</v>
      </c>
      <c r="D1947" s="4">
        <v>10071</v>
      </c>
      <c r="E1947" s="37">
        <v>39325</v>
      </c>
      <c r="F1947" s="53" t="s">
        <v>444</v>
      </c>
    </row>
    <row r="1948" spans="1:6" ht="24.95" customHeight="1" x14ac:dyDescent="0.2">
      <c r="A1948" s="35">
        <v>1946</v>
      </c>
      <c r="B1948" s="36" t="s">
        <v>1668</v>
      </c>
      <c r="C1948" s="3">
        <v>33992.846385542172</v>
      </c>
      <c r="D1948" s="4">
        <v>7917</v>
      </c>
      <c r="E1948" s="37">
        <v>41922</v>
      </c>
      <c r="F1948" s="53" t="s">
        <v>16</v>
      </c>
    </row>
    <row r="1949" spans="1:6" ht="24.95" customHeight="1" x14ac:dyDescent="0.2">
      <c r="A1949" s="35">
        <v>1947</v>
      </c>
      <c r="B1949" s="36" t="s">
        <v>1669</v>
      </c>
      <c r="C1949" s="3">
        <v>33980.103104726601</v>
      </c>
      <c r="D1949" s="4">
        <v>10079</v>
      </c>
      <c r="E1949" s="37">
        <v>40347</v>
      </c>
      <c r="F1949" s="53" t="s">
        <v>23</v>
      </c>
    </row>
    <row r="1950" spans="1:6" ht="24.95" customHeight="1" x14ac:dyDescent="0.2">
      <c r="A1950" s="35">
        <v>1948</v>
      </c>
      <c r="B1950" s="36" t="s">
        <v>1670</v>
      </c>
      <c r="C1950" s="3">
        <v>33925.79935125116</v>
      </c>
      <c r="D1950" s="4">
        <v>9791</v>
      </c>
      <c r="E1950" s="37">
        <v>37995</v>
      </c>
      <c r="F1950" s="53" t="s">
        <v>1671</v>
      </c>
    </row>
    <row r="1951" spans="1:6" ht="24.95" customHeight="1" x14ac:dyDescent="0.2">
      <c r="A1951" s="35">
        <v>1949</v>
      </c>
      <c r="B1951" s="36" t="s">
        <v>1672</v>
      </c>
      <c r="C1951" s="3">
        <v>33916.949999999997</v>
      </c>
      <c r="D1951" s="4">
        <v>7217</v>
      </c>
      <c r="E1951" s="37">
        <v>42384</v>
      </c>
      <c r="F1951" s="53" t="s">
        <v>6528</v>
      </c>
    </row>
    <row r="1952" spans="1:6" ht="24.95" customHeight="1" x14ac:dyDescent="0.2">
      <c r="A1952" s="35">
        <v>1950</v>
      </c>
      <c r="B1952" s="36" t="s">
        <v>6353</v>
      </c>
      <c r="C1952" s="3">
        <f>'2023'!E123+'2024'!E168</f>
        <v>33890.150000000009</v>
      </c>
      <c r="D1952" s="4">
        <f>'2023'!F123+'2024'!F168</f>
        <v>5230</v>
      </c>
      <c r="E1952" s="37">
        <v>45275</v>
      </c>
      <c r="F1952" s="53" t="s">
        <v>220</v>
      </c>
    </row>
    <row r="1953" spans="1:6" ht="24.95" customHeight="1" x14ac:dyDescent="0.2">
      <c r="A1953" s="35">
        <v>1951</v>
      </c>
      <c r="B1953" s="36" t="s">
        <v>1673</v>
      </c>
      <c r="C1953" s="3">
        <v>33888.410000000003</v>
      </c>
      <c r="D1953" s="4">
        <v>6613</v>
      </c>
      <c r="E1953" s="37">
        <v>43630</v>
      </c>
      <c r="F1953" s="53" t="s">
        <v>559</v>
      </c>
    </row>
    <row r="1954" spans="1:6" ht="24.95" customHeight="1" x14ac:dyDescent="0.2">
      <c r="A1954" s="35">
        <v>1952</v>
      </c>
      <c r="B1954" s="36" t="s">
        <v>1674</v>
      </c>
      <c r="C1954" s="3">
        <v>33884.094068582024</v>
      </c>
      <c r="D1954" s="4">
        <v>10483</v>
      </c>
      <c r="E1954" s="37">
        <v>38016</v>
      </c>
      <c r="F1954" s="53" t="s">
        <v>1359</v>
      </c>
    </row>
    <row r="1955" spans="1:6" ht="24.95" customHeight="1" x14ac:dyDescent="0.2">
      <c r="A1955" s="35">
        <v>1953</v>
      </c>
      <c r="B1955" s="36" t="s">
        <v>1675</v>
      </c>
      <c r="C1955" s="3">
        <v>33867.979999999996</v>
      </c>
      <c r="D1955" s="4">
        <v>6469</v>
      </c>
      <c r="E1955" s="37">
        <v>42734</v>
      </c>
      <c r="F1955" s="53" t="s">
        <v>4</v>
      </c>
    </row>
    <row r="1956" spans="1:6" ht="24.95" customHeight="1" x14ac:dyDescent="0.2">
      <c r="A1956" s="35">
        <v>1954</v>
      </c>
      <c r="B1956" s="36" t="s">
        <v>1676</v>
      </c>
      <c r="C1956" s="3">
        <v>33825.532900834107</v>
      </c>
      <c r="D1956" s="4">
        <v>10704</v>
      </c>
      <c r="E1956" s="37">
        <v>38639</v>
      </c>
      <c r="F1956" s="53" t="s">
        <v>6531</v>
      </c>
    </row>
    <row r="1957" spans="1:6" ht="24.95" customHeight="1" x14ac:dyDescent="0.2">
      <c r="A1957" s="35">
        <v>1955</v>
      </c>
      <c r="B1957" s="36" t="s">
        <v>1677</v>
      </c>
      <c r="C1957" s="3">
        <v>33816.902224281745</v>
      </c>
      <c r="D1957" s="4">
        <v>13760</v>
      </c>
      <c r="E1957" s="37">
        <v>36161</v>
      </c>
      <c r="F1957" s="53" t="s">
        <v>1678</v>
      </c>
    </row>
    <row r="1958" spans="1:6" ht="24.95" customHeight="1" x14ac:dyDescent="0.2">
      <c r="A1958" s="35">
        <v>1956</v>
      </c>
      <c r="B1958" s="36" t="s">
        <v>6337</v>
      </c>
      <c r="C1958" s="3">
        <f>'2023'!E107</f>
        <v>33742.619999999995</v>
      </c>
      <c r="D1958" s="4">
        <f>'2023'!F107</f>
        <v>5143</v>
      </c>
      <c r="E1958" s="37">
        <v>45023</v>
      </c>
      <c r="F1958" s="53" t="s">
        <v>5091</v>
      </c>
    </row>
    <row r="1959" spans="1:6" ht="24.95" customHeight="1" x14ac:dyDescent="0.2">
      <c r="A1959" s="35">
        <v>1957</v>
      </c>
      <c r="B1959" s="36" t="s">
        <v>1680</v>
      </c>
      <c r="C1959" s="3">
        <v>33659.300000000003</v>
      </c>
      <c r="D1959" s="4">
        <v>6803</v>
      </c>
      <c r="E1959" s="37">
        <v>42356</v>
      </c>
      <c r="F1959" s="53" t="s">
        <v>1566</v>
      </c>
    </row>
    <row r="1960" spans="1:6" ht="24.95" customHeight="1" x14ac:dyDescent="0.2">
      <c r="A1960" s="35">
        <v>1958</v>
      </c>
      <c r="B1960" s="36" t="s">
        <v>4626</v>
      </c>
      <c r="C1960" s="3">
        <v>33630.937210379983</v>
      </c>
      <c r="D1960" s="4">
        <v>7256</v>
      </c>
      <c r="E1960" s="37">
        <v>41628</v>
      </c>
      <c r="F1960" s="53" t="s">
        <v>45</v>
      </c>
    </row>
    <row r="1961" spans="1:6" ht="24.95" customHeight="1" x14ac:dyDescent="0.2">
      <c r="A1961" s="35">
        <v>1959</v>
      </c>
      <c r="B1961" s="36" t="s">
        <v>1681</v>
      </c>
      <c r="C1961" s="3">
        <v>33624.287303058387</v>
      </c>
      <c r="D1961" s="4">
        <v>7829</v>
      </c>
      <c r="E1961" s="37">
        <v>41887</v>
      </c>
      <c r="F1961" s="53" t="s">
        <v>4</v>
      </c>
    </row>
    <row r="1962" spans="1:6" ht="24.95" customHeight="1" x14ac:dyDescent="0.2">
      <c r="A1962" s="35">
        <v>1960</v>
      </c>
      <c r="B1962" s="36" t="s">
        <v>7228</v>
      </c>
      <c r="C1962" s="3">
        <f>'2024'!E102</f>
        <v>33544.29</v>
      </c>
      <c r="D1962" s="4">
        <f>'2024'!F102</f>
        <v>5215</v>
      </c>
      <c r="E1962" s="37">
        <v>45401</v>
      </c>
      <c r="F1962" s="53" t="s">
        <v>10</v>
      </c>
    </row>
    <row r="1963" spans="1:6" ht="24.95" customHeight="1" x14ac:dyDescent="0.2">
      <c r="A1963" s="35">
        <v>1961</v>
      </c>
      <c r="B1963" s="36" t="s">
        <v>1682</v>
      </c>
      <c r="C1963" s="3">
        <v>33542.921686746988</v>
      </c>
      <c r="D1963" s="4">
        <v>11598</v>
      </c>
      <c r="E1963" s="37">
        <v>37428</v>
      </c>
      <c r="F1963" s="53" t="s">
        <v>125</v>
      </c>
    </row>
    <row r="1964" spans="1:6" ht="24.95" customHeight="1" x14ac:dyDescent="0.2">
      <c r="A1964" s="35">
        <v>1962</v>
      </c>
      <c r="B1964" s="36" t="s">
        <v>1683</v>
      </c>
      <c r="C1964" s="3">
        <v>33526.03</v>
      </c>
      <c r="D1964" s="4">
        <v>5792</v>
      </c>
      <c r="E1964" s="37">
        <v>43357</v>
      </c>
      <c r="F1964" s="53" t="s">
        <v>4</v>
      </c>
    </row>
    <row r="1965" spans="1:6" ht="24.95" customHeight="1" x14ac:dyDescent="0.2">
      <c r="A1965" s="35">
        <v>1963</v>
      </c>
      <c r="B1965" s="36" t="s">
        <v>1684</v>
      </c>
      <c r="C1965" s="3">
        <v>33470.806302131605</v>
      </c>
      <c r="D1965" s="4">
        <v>11181</v>
      </c>
      <c r="E1965" s="37">
        <v>38849</v>
      </c>
      <c r="F1965" s="53" t="s">
        <v>186</v>
      </c>
    </row>
    <row r="1966" spans="1:6" ht="24.95" customHeight="1" x14ac:dyDescent="0.2">
      <c r="A1966" s="35">
        <v>1964</v>
      </c>
      <c r="B1966" s="36" t="s">
        <v>1685</v>
      </c>
      <c r="C1966" s="3">
        <v>33452.56024096386</v>
      </c>
      <c r="D1966" s="4">
        <v>12158</v>
      </c>
      <c r="E1966" s="37">
        <v>37162</v>
      </c>
      <c r="F1966" s="53" t="s">
        <v>1686</v>
      </c>
    </row>
    <row r="1967" spans="1:6" ht="24.95" customHeight="1" x14ac:dyDescent="0.2">
      <c r="A1967" s="35">
        <v>1965</v>
      </c>
      <c r="B1967" s="36" t="s">
        <v>1687</v>
      </c>
      <c r="C1967" s="3">
        <v>33442.01807228916</v>
      </c>
      <c r="D1967" s="4">
        <v>8111</v>
      </c>
      <c r="E1967" s="37">
        <v>40109</v>
      </c>
      <c r="F1967" s="53" t="s">
        <v>45</v>
      </c>
    </row>
    <row r="1968" spans="1:6" ht="24.95" customHeight="1" x14ac:dyDescent="0.2">
      <c r="A1968" s="35">
        <v>1966</v>
      </c>
      <c r="B1968" s="36" t="s">
        <v>1688</v>
      </c>
      <c r="C1968" s="3">
        <v>33412.592678405934</v>
      </c>
      <c r="D1968" s="4">
        <v>15236</v>
      </c>
      <c r="E1968" s="37">
        <v>37505</v>
      </c>
      <c r="F1968" s="53" t="s">
        <v>125</v>
      </c>
    </row>
    <row r="1969" spans="1:6" ht="24.95" customHeight="1" x14ac:dyDescent="0.2">
      <c r="A1969" s="35">
        <v>1967</v>
      </c>
      <c r="B1969" s="36" t="s">
        <v>6338</v>
      </c>
      <c r="C1969" s="3">
        <f>'2023'!E108</f>
        <v>33405.53</v>
      </c>
      <c r="D1969" s="4">
        <f>'2023'!F108</f>
        <v>5110</v>
      </c>
      <c r="E1969" s="37">
        <v>45016</v>
      </c>
      <c r="F1969" s="53" t="s">
        <v>45</v>
      </c>
    </row>
    <row r="1970" spans="1:6" ht="24.95" customHeight="1" x14ac:dyDescent="0.2">
      <c r="A1970" s="35">
        <v>1968</v>
      </c>
      <c r="B1970" s="36" t="s">
        <v>1689</v>
      </c>
      <c r="C1970" s="3">
        <v>33381.024096385547</v>
      </c>
      <c r="D1970" s="4">
        <v>7151</v>
      </c>
      <c r="E1970" s="37">
        <v>41747</v>
      </c>
      <c r="F1970" s="53" t="s">
        <v>129</v>
      </c>
    </row>
    <row r="1971" spans="1:6" ht="24.95" customHeight="1" x14ac:dyDescent="0.2">
      <c r="A1971" s="35">
        <v>1969</v>
      </c>
      <c r="B1971" s="36" t="s">
        <v>1690</v>
      </c>
      <c r="C1971" s="3">
        <v>33378.119999999995</v>
      </c>
      <c r="D1971" s="4">
        <v>7977</v>
      </c>
      <c r="E1971" s="37">
        <v>43336</v>
      </c>
      <c r="F1971" s="53" t="s">
        <v>638</v>
      </c>
    </row>
    <row r="1972" spans="1:6" ht="24.95" customHeight="1" x14ac:dyDescent="0.2">
      <c r="A1972" s="35">
        <v>1970</v>
      </c>
      <c r="B1972" s="36" t="s">
        <v>1691</v>
      </c>
      <c r="C1972" s="3">
        <v>33359.157784986099</v>
      </c>
      <c r="D1972" s="4">
        <v>7942</v>
      </c>
      <c r="E1972" s="37">
        <v>41537</v>
      </c>
      <c r="F1972" s="53" t="s">
        <v>4</v>
      </c>
    </row>
    <row r="1973" spans="1:6" ht="24.95" customHeight="1" x14ac:dyDescent="0.2">
      <c r="A1973" s="35">
        <v>1971</v>
      </c>
      <c r="B1973" s="36" t="s">
        <v>1692</v>
      </c>
      <c r="C1973" s="3">
        <v>33285.159870250231</v>
      </c>
      <c r="D1973" s="4">
        <v>11191</v>
      </c>
      <c r="E1973" s="37">
        <v>37407</v>
      </c>
      <c r="F1973" s="53" t="s">
        <v>673</v>
      </c>
    </row>
    <row r="1974" spans="1:6" ht="24.95" customHeight="1" x14ac:dyDescent="0.2">
      <c r="A1974" s="35">
        <v>1972</v>
      </c>
      <c r="B1974" s="36" t="s">
        <v>1693</v>
      </c>
      <c r="C1974" s="3">
        <v>33246.990000000005</v>
      </c>
      <c r="D1974" s="4">
        <v>5450</v>
      </c>
      <c r="E1974" s="37">
        <v>43861</v>
      </c>
      <c r="F1974" s="53" t="s">
        <v>4</v>
      </c>
    </row>
    <row r="1975" spans="1:6" ht="24.95" customHeight="1" x14ac:dyDescent="0.2">
      <c r="A1975" s="35">
        <v>1973</v>
      </c>
      <c r="B1975" s="36" t="s">
        <v>1694</v>
      </c>
      <c r="C1975" s="3">
        <v>33229.552826691383</v>
      </c>
      <c r="D1975" s="4">
        <v>14585</v>
      </c>
      <c r="E1975" s="37">
        <v>36399</v>
      </c>
      <c r="F1975" s="53" t="s">
        <v>1695</v>
      </c>
    </row>
    <row r="1976" spans="1:6" ht="24.95" customHeight="1" x14ac:dyDescent="0.2">
      <c r="A1976" s="35">
        <v>1974</v>
      </c>
      <c r="B1976" s="36" t="s">
        <v>7229</v>
      </c>
      <c r="C1976" s="3">
        <f>'2024'!E103</f>
        <v>33228.07</v>
      </c>
      <c r="D1976" s="4">
        <f>'2024'!F103</f>
        <v>5107</v>
      </c>
      <c r="E1976" s="37">
        <v>45583</v>
      </c>
      <c r="F1976" s="53" t="s">
        <v>6691</v>
      </c>
    </row>
    <row r="1977" spans="1:6" ht="24.95" customHeight="1" x14ac:dyDescent="0.2">
      <c r="A1977" s="35">
        <v>1975</v>
      </c>
      <c r="B1977" s="36" t="s">
        <v>1696</v>
      </c>
      <c r="C1977" s="3">
        <v>33211.190917516222</v>
      </c>
      <c r="D1977" s="4">
        <v>7217</v>
      </c>
      <c r="E1977" s="37">
        <v>41698</v>
      </c>
      <c r="F1977" s="53" t="s">
        <v>4</v>
      </c>
    </row>
    <row r="1978" spans="1:6" ht="24.95" customHeight="1" x14ac:dyDescent="0.2">
      <c r="A1978" s="35">
        <v>1976</v>
      </c>
      <c r="B1978" s="36" t="s">
        <v>1697</v>
      </c>
      <c r="C1978" s="3">
        <v>33179.158943466173</v>
      </c>
      <c r="D1978" s="4">
        <v>16453</v>
      </c>
      <c r="E1978" s="37">
        <v>36644</v>
      </c>
      <c r="F1978" s="11" t="s">
        <v>1698</v>
      </c>
    </row>
    <row r="1979" spans="1:6" ht="24.95" customHeight="1" x14ac:dyDescent="0.2">
      <c r="A1979" s="35">
        <v>1977</v>
      </c>
      <c r="B1979" s="36" t="s">
        <v>1699</v>
      </c>
      <c r="C1979" s="3">
        <v>33171.049582947177</v>
      </c>
      <c r="D1979" s="4">
        <v>9029</v>
      </c>
      <c r="E1979" s="37">
        <v>40186</v>
      </c>
      <c r="F1979" s="53" t="s">
        <v>4</v>
      </c>
    </row>
    <row r="1980" spans="1:6" ht="24.95" customHeight="1" x14ac:dyDescent="0.2">
      <c r="A1980" s="35">
        <v>1978</v>
      </c>
      <c r="B1980" s="36" t="s">
        <v>1700</v>
      </c>
      <c r="C1980" s="3">
        <v>33166.994902687678</v>
      </c>
      <c r="D1980" s="4">
        <v>13997</v>
      </c>
      <c r="E1980" s="37">
        <v>36924</v>
      </c>
      <c r="F1980" s="53" t="s">
        <v>673</v>
      </c>
    </row>
    <row r="1981" spans="1:6" ht="24.95" customHeight="1" x14ac:dyDescent="0.2">
      <c r="A1981" s="35">
        <v>1979</v>
      </c>
      <c r="B1981" s="36" t="s">
        <v>1701</v>
      </c>
      <c r="C1981" s="3">
        <v>33127.65</v>
      </c>
      <c r="D1981" s="4">
        <v>5879</v>
      </c>
      <c r="E1981" s="37">
        <v>43504</v>
      </c>
      <c r="F1981" s="53" t="s">
        <v>4</v>
      </c>
    </row>
    <row r="1982" spans="1:6" ht="24.95" customHeight="1" x14ac:dyDescent="0.2">
      <c r="A1982" s="35">
        <v>1980</v>
      </c>
      <c r="B1982" s="36" t="s">
        <v>1702</v>
      </c>
      <c r="C1982" s="3">
        <v>33125.695088044486</v>
      </c>
      <c r="D1982" s="4">
        <v>13286</v>
      </c>
      <c r="E1982" s="37">
        <v>38793</v>
      </c>
      <c r="F1982" s="53" t="s">
        <v>186</v>
      </c>
    </row>
    <row r="1983" spans="1:6" ht="24.95" customHeight="1" x14ac:dyDescent="0.2">
      <c r="A1983" s="35">
        <v>1981</v>
      </c>
      <c r="B1983" s="36" t="s">
        <v>1703</v>
      </c>
      <c r="C1983" s="3">
        <v>33121.814179796107</v>
      </c>
      <c r="D1983" s="4">
        <v>15924</v>
      </c>
      <c r="E1983" s="37">
        <v>36553</v>
      </c>
      <c r="F1983" s="53" t="s">
        <v>184</v>
      </c>
    </row>
    <row r="1984" spans="1:6" ht="24.95" customHeight="1" x14ac:dyDescent="0.2">
      <c r="A1984" s="35">
        <v>1982</v>
      </c>
      <c r="B1984" s="36" t="s">
        <v>1704</v>
      </c>
      <c r="C1984" s="3">
        <v>33089.955977757185</v>
      </c>
      <c r="D1984" s="4">
        <v>14193</v>
      </c>
      <c r="E1984" s="37">
        <v>36210</v>
      </c>
      <c r="F1984" s="53" t="s">
        <v>1546</v>
      </c>
    </row>
    <row r="1985" spans="1:6" ht="24.95" customHeight="1" x14ac:dyDescent="0.2">
      <c r="A1985" s="35">
        <v>1983</v>
      </c>
      <c r="B1985" s="36" t="s">
        <v>1705</v>
      </c>
      <c r="C1985" s="3">
        <v>33043.037534754403</v>
      </c>
      <c r="D1985" s="4">
        <v>8847</v>
      </c>
      <c r="E1985" s="37">
        <v>40060</v>
      </c>
      <c r="F1985" s="53" t="s">
        <v>1706</v>
      </c>
    </row>
    <row r="1986" spans="1:6" ht="24.95" customHeight="1" x14ac:dyDescent="0.2">
      <c r="A1986" s="35">
        <v>1984</v>
      </c>
      <c r="B1986" s="36" t="s">
        <v>1707</v>
      </c>
      <c r="C1986" s="3">
        <v>33020.870000000003</v>
      </c>
      <c r="D1986" s="4">
        <v>6178</v>
      </c>
      <c r="E1986" s="37">
        <v>43126</v>
      </c>
      <c r="F1986" s="53" t="s">
        <v>4</v>
      </c>
    </row>
    <row r="1987" spans="1:6" ht="24.95" customHeight="1" x14ac:dyDescent="0.2">
      <c r="A1987" s="35">
        <v>1985</v>
      </c>
      <c r="B1987" s="36" t="s">
        <v>7230</v>
      </c>
      <c r="C1987" s="3">
        <f>'2024'!E104</f>
        <v>32976</v>
      </c>
      <c r="D1987" s="4">
        <f>'2024'!F104</f>
        <v>4814</v>
      </c>
      <c r="E1987" s="37">
        <v>45478</v>
      </c>
      <c r="F1987" s="53" t="s">
        <v>129</v>
      </c>
    </row>
    <row r="1988" spans="1:6" ht="24.95" customHeight="1" x14ac:dyDescent="0.2">
      <c r="A1988" s="35">
        <v>1986</v>
      </c>
      <c r="B1988" s="36" t="s">
        <v>1708</v>
      </c>
      <c r="C1988" s="3">
        <v>32954.268999073218</v>
      </c>
      <c r="D1988" s="4">
        <v>7463</v>
      </c>
      <c r="E1988" s="37">
        <v>41740</v>
      </c>
      <c r="F1988" s="53" t="s">
        <v>23</v>
      </c>
    </row>
    <row r="1989" spans="1:6" ht="24.95" customHeight="1" x14ac:dyDescent="0.2">
      <c r="A1989" s="35">
        <v>1987</v>
      </c>
      <c r="B1989" s="36" t="s">
        <v>1709</v>
      </c>
      <c r="C1989" s="3">
        <v>32951.619999999995</v>
      </c>
      <c r="D1989" s="4">
        <v>5963</v>
      </c>
      <c r="E1989" s="37">
        <v>43168</v>
      </c>
      <c r="F1989" s="53" t="s">
        <v>505</v>
      </c>
    </row>
    <row r="1990" spans="1:6" ht="24.95" customHeight="1" x14ac:dyDescent="0.2">
      <c r="A1990" s="35">
        <v>1988</v>
      </c>
      <c r="B1990" s="36" t="s">
        <v>1710</v>
      </c>
      <c r="C1990" s="3">
        <v>32943.869999999995</v>
      </c>
      <c r="D1990" s="4">
        <v>6193</v>
      </c>
      <c r="E1990" s="37">
        <v>43882</v>
      </c>
      <c r="F1990" s="53" t="s">
        <v>105</v>
      </c>
    </row>
    <row r="1991" spans="1:6" ht="24.95" customHeight="1" x14ac:dyDescent="0.2">
      <c r="A1991" s="35">
        <v>1989</v>
      </c>
      <c r="B1991" s="36" t="s">
        <v>1711</v>
      </c>
      <c r="C1991" s="3">
        <v>32905.56</v>
      </c>
      <c r="D1991" s="4">
        <v>6288</v>
      </c>
      <c r="E1991" s="37">
        <v>43483</v>
      </c>
      <c r="F1991" s="53" t="s">
        <v>4</v>
      </c>
    </row>
    <row r="1992" spans="1:6" ht="24.95" customHeight="1" x14ac:dyDescent="0.2">
      <c r="A1992" s="35">
        <v>1990</v>
      </c>
      <c r="B1992" s="36" t="s">
        <v>1712</v>
      </c>
      <c r="C1992" s="3">
        <v>32877.57</v>
      </c>
      <c r="D1992" s="4">
        <v>7593</v>
      </c>
      <c r="E1992" s="37">
        <v>44792</v>
      </c>
      <c r="F1992" s="53" t="s">
        <v>4</v>
      </c>
    </row>
    <row r="1993" spans="1:6" ht="24.95" customHeight="1" x14ac:dyDescent="0.2">
      <c r="A1993" s="35">
        <v>1991</v>
      </c>
      <c r="B1993" s="36" t="s">
        <v>1713</v>
      </c>
      <c r="C1993" s="3">
        <v>32875.057924003711</v>
      </c>
      <c r="D1993" s="4">
        <v>13672</v>
      </c>
      <c r="E1993" s="37">
        <v>36532</v>
      </c>
      <c r="F1993" s="53" t="s">
        <v>1714</v>
      </c>
    </row>
    <row r="1994" spans="1:6" ht="24.95" customHeight="1" x14ac:dyDescent="0.2">
      <c r="A1994" s="35">
        <v>1992</v>
      </c>
      <c r="B1994" s="36" t="s">
        <v>1715</v>
      </c>
      <c r="C1994" s="3">
        <v>32844.740000000005</v>
      </c>
      <c r="D1994" s="4">
        <v>6612</v>
      </c>
      <c r="E1994" s="37">
        <v>43161</v>
      </c>
      <c r="F1994" s="53" t="s">
        <v>253</v>
      </c>
    </row>
    <row r="1995" spans="1:6" ht="24.95" customHeight="1" x14ac:dyDescent="0.2">
      <c r="A1995" s="35">
        <v>1993</v>
      </c>
      <c r="B1995" s="36" t="s">
        <v>1716</v>
      </c>
      <c r="C1995" s="3">
        <v>32810.239999999998</v>
      </c>
      <c r="D1995" s="4">
        <v>6798</v>
      </c>
      <c r="E1995" s="37">
        <v>43021</v>
      </c>
      <c r="F1995" s="53" t="s">
        <v>505</v>
      </c>
    </row>
    <row r="1996" spans="1:6" ht="24.95" customHeight="1" x14ac:dyDescent="0.2">
      <c r="A1996" s="35">
        <v>1994</v>
      </c>
      <c r="B1996" s="36" t="s">
        <v>1717</v>
      </c>
      <c r="C1996" s="3">
        <v>32776.18</v>
      </c>
      <c r="D1996" s="4">
        <v>4956</v>
      </c>
      <c r="E1996" s="37">
        <v>44533</v>
      </c>
      <c r="F1996" s="53" t="s">
        <v>45</v>
      </c>
    </row>
    <row r="1997" spans="1:6" ht="24.95" customHeight="1" x14ac:dyDescent="0.2">
      <c r="A1997" s="35">
        <v>1995</v>
      </c>
      <c r="B1997" s="36" t="s">
        <v>1718</v>
      </c>
      <c r="C1997" s="3">
        <v>32773.285449490271</v>
      </c>
      <c r="D1997" s="4">
        <v>10895</v>
      </c>
      <c r="E1997" s="37">
        <v>38968</v>
      </c>
      <c r="F1997" s="53" t="s">
        <v>1181</v>
      </c>
    </row>
    <row r="1998" spans="1:6" ht="24.95" customHeight="1" x14ac:dyDescent="0.2">
      <c r="A1998" s="35">
        <v>1996</v>
      </c>
      <c r="B1998" s="36" t="s">
        <v>1719</v>
      </c>
      <c r="C1998" s="3">
        <v>32723.007414272477</v>
      </c>
      <c r="D1998" s="4">
        <v>14509</v>
      </c>
      <c r="E1998" s="37">
        <v>36203</v>
      </c>
      <c r="F1998" s="53" t="s">
        <v>6530</v>
      </c>
    </row>
    <row r="1999" spans="1:6" ht="24.95" customHeight="1" x14ac:dyDescent="0.2">
      <c r="A1999" s="35">
        <v>1997</v>
      </c>
      <c r="B1999" s="36" t="s">
        <v>1720</v>
      </c>
      <c r="C1999" s="3">
        <v>32673.346269694161</v>
      </c>
      <c r="D1999" s="4">
        <v>8950</v>
      </c>
      <c r="E1999" s="37">
        <v>40522</v>
      </c>
      <c r="F1999" s="53" t="s">
        <v>4</v>
      </c>
    </row>
    <row r="2000" spans="1:6" ht="24.95" customHeight="1" x14ac:dyDescent="0.2">
      <c r="A2000" s="35">
        <v>1998</v>
      </c>
      <c r="B2000" s="36" t="s">
        <v>1721</v>
      </c>
      <c r="C2000" s="3">
        <v>32666</v>
      </c>
      <c r="D2000" s="4">
        <v>15444</v>
      </c>
      <c r="E2000" s="37">
        <v>42030</v>
      </c>
      <c r="F2000" s="53" t="s">
        <v>1722</v>
      </c>
    </row>
    <row r="2001" spans="1:6" ht="24.95" customHeight="1" x14ac:dyDescent="0.2">
      <c r="A2001" s="35">
        <v>1999</v>
      </c>
      <c r="B2001" s="36" t="s">
        <v>1723</v>
      </c>
      <c r="C2001" s="3">
        <v>32571.594068582021</v>
      </c>
      <c r="D2001" s="4">
        <v>10385</v>
      </c>
      <c r="E2001" s="37">
        <v>38779</v>
      </c>
      <c r="F2001" s="53" t="s">
        <v>186</v>
      </c>
    </row>
    <row r="2002" spans="1:6" ht="24.95" customHeight="1" x14ac:dyDescent="0.2">
      <c r="A2002" s="35">
        <v>2000</v>
      </c>
      <c r="B2002" s="36" t="s">
        <v>1724</v>
      </c>
      <c r="C2002" s="3">
        <v>32537</v>
      </c>
      <c r="D2002" s="4">
        <v>7643</v>
      </c>
      <c r="E2002" s="37">
        <v>42244</v>
      </c>
      <c r="F2002" s="53" t="s">
        <v>23</v>
      </c>
    </row>
    <row r="2003" spans="1:6" ht="24.95" customHeight="1" x14ac:dyDescent="0.2">
      <c r="A2003" s="35">
        <v>2001</v>
      </c>
      <c r="B2003" s="36" t="s">
        <v>1725</v>
      </c>
      <c r="C2003" s="3">
        <v>32522.879981464321</v>
      </c>
      <c r="D2003" s="4">
        <v>14471</v>
      </c>
      <c r="E2003" s="37">
        <v>37757</v>
      </c>
      <c r="F2003" s="53" t="s">
        <v>1726</v>
      </c>
    </row>
    <row r="2004" spans="1:6" ht="24.95" customHeight="1" x14ac:dyDescent="0.2">
      <c r="A2004" s="35">
        <v>2002</v>
      </c>
      <c r="B2004" s="36" t="s">
        <v>6339</v>
      </c>
      <c r="C2004" s="3">
        <f>'2023'!E109+'2024'!E376</f>
        <v>32508.9</v>
      </c>
      <c r="D2004" s="4">
        <f>'2023'!F109+'2024'!F376</f>
        <v>5080</v>
      </c>
      <c r="E2004" s="37">
        <v>45198</v>
      </c>
      <c r="F2004" s="53" t="s">
        <v>5091</v>
      </c>
    </row>
    <row r="2005" spans="1:6" ht="24.95" customHeight="1" x14ac:dyDescent="0.2">
      <c r="A2005" s="35">
        <v>2003</v>
      </c>
      <c r="B2005" s="36" t="s">
        <v>1727</v>
      </c>
      <c r="C2005" s="3">
        <v>32483.723354958296</v>
      </c>
      <c r="D2005" s="4">
        <v>9455</v>
      </c>
      <c r="E2005" s="37">
        <v>38499</v>
      </c>
      <c r="F2005" s="53" t="s">
        <v>1728</v>
      </c>
    </row>
    <row r="2006" spans="1:6" ht="24.95" customHeight="1" x14ac:dyDescent="0.2">
      <c r="A2006" s="35">
        <v>2004</v>
      </c>
      <c r="B2006" s="36" t="s">
        <v>1729</v>
      </c>
      <c r="C2006" s="3">
        <v>32467.87</v>
      </c>
      <c r="D2006" s="4">
        <v>6427</v>
      </c>
      <c r="E2006" s="37">
        <v>43007</v>
      </c>
      <c r="F2006" s="53" t="s">
        <v>4</v>
      </c>
    </row>
    <row r="2007" spans="1:6" ht="24.95" customHeight="1" x14ac:dyDescent="0.2">
      <c r="A2007" s="35">
        <v>2005</v>
      </c>
      <c r="B2007" s="36" t="s">
        <v>1730</v>
      </c>
      <c r="C2007" s="3">
        <v>32461.480537534757</v>
      </c>
      <c r="D2007" s="4">
        <v>10899</v>
      </c>
      <c r="E2007" s="37">
        <v>37568</v>
      </c>
      <c r="F2007" s="53" t="s">
        <v>1731</v>
      </c>
    </row>
    <row r="2008" spans="1:6" ht="24.95" customHeight="1" x14ac:dyDescent="0.2">
      <c r="A2008" s="35">
        <v>2006</v>
      </c>
      <c r="B2008" s="36" t="s">
        <v>1732</v>
      </c>
      <c r="C2008" s="3">
        <v>32393.98</v>
      </c>
      <c r="D2008" s="4">
        <v>6363</v>
      </c>
      <c r="E2008" s="37">
        <v>42706</v>
      </c>
      <c r="F2008" s="53" t="s">
        <v>45</v>
      </c>
    </row>
    <row r="2009" spans="1:6" ht="24.95" customHeight="1" x14ac:dyDescent="0.2">
      <c r="A2009" s="35">
        <v>2007</v>
      </c>
      <c r="B2009" s="36" t="s">
        <v>1733</v>
      </c>
      <c r="C2009" s="3">
        <v>32368.512511584802</v>
      </c>
      <c r="D2009" s="4">
        <v>13405</v>
      </c>
      <c r="E2009" s="37">
        <v>38261</v>
      </c>
      <c r="F2009" s="53" t="s">
        <v>95</v>
      </c>
    </row>
    <row r="2010" spans="1:6" ht="24.95" customHeight="1" x14ac:dyDescent="0.2">
      <c r="A2010" s="35">
        <v>2008</v>
      </c>
      <c r="B2010" s="36" t="s">
        <v>1734</v>
      </c>
      <c r="C2010" s="3">
        <v>32350.289999999997</v>
      </c>
      <c r="D2010" s="4">
        <v>7129</v>
      </c>
      <c r="E2010" s="37">
        <v>44064</v>
      </c>
      <c r="F2010" s="53" t="s">
        <v>4</v>
      </c>
    </row>
    <row r="2011" spans="1:6" ht="24.95" customHeight="1" x14ac:dyDescent="0.2">
      <c r="A2011" s="35">
        <v>2009</v>
      </c>
      <c r="B2011" s="36" t="s">
        <v>1735</v>
      </c>
      <c r="C2011" s="3">
        <v>32316.960148285452</v>
      </c>
      <c r="D2011" s="4">
        <v>12940</v>
      </c>
      <c r="E2011" s="37">
        <v>36189</v>
      </c>
      <c r="F2011" s="53" t="s">
        <v>1546</v>
      </c>
    </row>
    <row r="2012" spans="1:6" ht="24.95" customHeight="1" x14ac:dyDescent="0.2">
      <c r="A2012" s="35">
        <v>2010</v>
      </c>
      <c r="B2012" s="36" t="s">
        <v>1736</v>
      </c>
      <c r="C2012" s="3">
        <v>32316.091288229843</v>
      </c>
      <c r="D2012" s="4">
        <v>11293</v>
      </c>
      <c r="E2012" s="37">
        <v>37687</v>
      </c>
      <c r="F2012" s="53" t="s">
        <v>125</v>
      </c>
    </row>
    <row r="2013" spans="1:6" ht="24.95" customHeight="1" x14ac:dyDescent="0.2">
      <c r="A2013" s="35">
        <v>2011</v>
      </c>
      <c r="B2013" s="36" t="s">
        <v>1737</v>
      </c>
      <c r="C2013" s="3">
        <v>32313.439999999999</v>
      </c>
      <c r="D2013" s="4">
        <v>7971</v>
      </c>
      <c r="E2013" s="37">
        <v>42965</v>
      </c>
      <c r="F2013" s="53" t="s">
        <v>1186</v>
      </c>
    </row>
    <row r="2014" spans="1:6" ht="24.95" customHeight="1" x14ac:dyDescent="0.2">
      <c r="A2014" s="35">
        <v>2012</v>
      </c>
      <c r="B2014" s="36" t="s">
        <v>1738</v>
      </c>
      <c r="C2014" s="3">
        <v>32285.5</v>
      </c>
      <c r="D2014" s="4">
        <v>6298</v>
      </c>
      <c r="E2014" s="37">
        <v>43210</v>
      </c>
      <c r="F2014" s="53" t="s">
        <v>505</v>
      </c>
    </row>
    <row r="2015" spans="1:6" ht="24.95" customHeight="1" x14ac:dyDescent="0.2">
      <c r="A2015" s="35">
        <v>2013</v>
      </c>
      <c r="B2015" s="36" t="s">
        <v>1739</v>
      </c>
      <c r="C2015" s="3">
        <v>32213.884383688604</v>
      </c>
      <c r="D2015" s="4">
        <v>7885</v>
      </c>
      <c r="E2015" s="37">
        <v>38422</v>
      </c>
      <c r="F2015" s="53" t="s">
        <v>882</v>
      </c>
    </row>
    <row r="2016" spans="1:6" ht="24.95" customHeight="1" x14ac:dyDescent="0.2">
      <c r="A2016" s="35">
        <v>2014</v>
      </c>
      <c r="B2016" s="36" t="s">
        <v>1740</v>
      </c>
      <c r="C2016" s="3">
        <v>32196</v>
      </c>
      <c r="D2016" s="4">
        <v>8761</v>
      </c>
      <c r="E2016" s="37">
        <v>38443</v>
      </c>
      <c r="F2016" s="53" t="s">
        <v>6531</v>
      </c>
    </row>
    <row r="2017" spans="1:6" ht="24.95" customHeight="1" x14ac:dyDescent="0.2">
      <c r="A2017" s="35">
        <v>2015</v>
      </c>
      <c r="B2017" s="36" t="s">
        <v>1741</v>
      </c>
      <c r="C2017" s="3">
        <v>32151.85</v>
      </c>
      <c r="D2017" s="4">
        <v>7457</v>
      </c>
      <c r="E2017" s="37">
        <v>42132</v>
      </c>
      <c r="F2017" s="53" t="s">
        <v>89</v>
      </c>
    </row>
    <row r="2018" spans="1:6" ht="24.95" customHeight="1" x14ac:dyDescent="0.2">
      <c r="A2018" s="35">
        <v>2016</v>
      </c>
      <c r="B2018" s="36" t="s">
        <v>1742</v>
      </c>
      <c r="C2018" s="3">
        <v>32127.027340129749</v>
      </c>
      <c r="D2018" s="4">
        <v>8853</v>
      </c>
      <c r="E2018" s="37">
        <v>38450</v>
      </c>
      <c r="F2018" s="53" t="s">
        <v>125</v>
      </c>
    </row>
    <row r="2019" spans="1:6" ht="24.95" customHeight="1" x14ac:dyDescent="0.2">
      <c r="A2019" s="35">
        <v>2017</v>
      </c>
      <c r="B2019" s="36" t="s">
        <v>7231</v>
      </c>
      <c r="C2019" s="3">
        <f>'2024'!E105</f>
        <v>32072.66</v>
      </c>
      <c r="D2019" s="4">
        <f>'2024'!F105</f>
        <v>6250</v>
      </c>
      <c r="E2019" s="37">
        <v>45506</v>
      </c>
      <c r="F2019" s="53" t="s">
        <v>6547</v>
      </c>
    </row>
    <row r="2020" spans="1:6" ht="24.95" customHeight="1" x14ac:dyDescent="0.2">
      <c r="A2020" s="35">
        <v>2018</v>
      </c>
      <c r="B2020" s="36" t="s">
        <v>1743</v>
      </c>
      <c r="C2020" s="3">
        <v>32072.289156626506</v>
      </c>
      <c r="D2020" s="4">
        <v>9729</v>
      </c>
      <c r="E2020" s="37">
        <v>39353</v>
      </c>
      <c r="F2020" s="53" t="s">
        <v>1744</v>
      </c>
    </row>
    <row r="2021" spans="1:6" ht="24.95" customHeight="1" x14ac:dyDescent="0.2">
      <c r="A2021" s="35">
        <v>2019</v>
      </c>
      <c r="B2021" s="36" t="s">
        <v>1745</v>
      </c>
      <c r="C2021" s="3">
        <v>32029.541241890642</v>
      </c>
      <c r="D2021" s="4">
        <v>9335</v>
      </c>
      <c r="E2021" s="37">
        <v>38744</v>
      </c>
      <c r="F2021" s="53" t="s">
        <v>186</v>
      </c>
    </row>
    <row r="2022" spans="1:6" ht="24.95" customHeight="1" x14ac:dyDescent="0.2">
      <c r="A2022" s="35">
        <v>2020</v>
      </c>
      <c r="B2022" s="36" t="s">
        <v>1746</v>
      </c>
      <c r="C2022" s="3">
        <v>32018</v>
      </c>
      <c r="D2022" s="4">
        <v>5548</v>
      </c>
      <c r="E2022" s="37">
        <v>43812</v>
      </c>
      <c r="F2022" s="53" t="s">
        <v>559</v>
      </c>
    </row>
    <row r="2023" spans="1:6" ht="24.95" customHeight="1" x14ac:dyDescent="0.2">
      <c r="A2023" s="35">
        <v>2021</v>
      </c>
      <c r="B2023" s="36" t="s">
        <v>1747</v>
      </c>
      <c r="C2023" s="3">
        <v>31978.394346617239</v>
      </c>
      <c r="D2023" s="4">
        <v>9748</v>
      </c>
      <c r="E2023" s="37">
        <v>37743</v>
      </c>
      <c r="F2023" s="53" t="s">
        <v>6530</v>
      </c>
    </row>
    <row r="2024" spans="1:6" ht="24.95" customHeight="1" x14ac:dyDescent="0.2">
      <c r="A2024" s="35">
        <v>2022</v>
      </c>
      <c r="B2024" s="36" t="s">
        <v>4627</v>
      </c>
      <c r="C2024" s="3">
        <v>31918.167863762745</v>
      </c>
      <c r="D2024" s="4">
        <v>8329</v>
      </c>
      <c r="E2024" s="37">
        <v>40851</v>
      </c>
      <c r="F2024" s="53" t="s">
        <v>4</v>
      </c>
    </row>
    <row r="2025" spans="1:6" ht="24.95" customHeight="1" x14ac:dyDescent="0.2">
      <c r="A2025" s="35">
        <v>2023</v>
      </c>
      <c r="B2025" s="36" t="s">
        <v>1748</v>
      </c>
      <c r="C2025" s="3">
        <v>31912</v>
      </c>
      <c r="D2025" s="4">
        <v>6369</v>
      </c>
      <c r="E2025" s="37">
        <v>43434</v>
      </c>
      <c r="F2025" s="53" t="s">
        <v>129</v>
      </c>
    </row>
    <row r="2026" spans="1:6" ht="24.95" customHeight="1" x14ac:dyDescent="0.2">
      <c r="A2026" s="35">
        <v>2024</v>
      </c>
      <c r="B2026" s="36" t="s">
        <v>1749</v>
      </c>
      <c r="C2026" s="3">
        <v>31910.83</v>
      </c>
      <c r="D2026" s="4">
        <v>6009</v>
      </c>
      <c r="E2026" s="37">
        <v>43672</v>
      </c>
      <c r="F2026" s="53" t="s">
        <v>439</v>
      </c>
    </row>
    <row r="2027" spans="1:6" ht="24.95" customHeight="1" x14ac:dyDescent="0.2">
      <c r="A2027" s="35">
        <v>2025</v>
      </c>
      <c r="B2027" s="36" t="s">
        <v>1750</v>
      </c>
      <c r="C2027" s="3">
        <v>31904.888785912881</v>
      </c>
      <c r="D2027" s="4">
        <v>9052</v>
      </c>
      <c r="E2027" s="37">
        <v>38303</v>
      </c>
      <c r="F2027" s="53" t="s">
        <v>186</v>
      </c>
    </row>
    <row r="2028" spans="1:6" ht="24.95" customHeight="1" x14ac:dyDescent="0.2">
      <c r="A2028" s="35">
        <v>2026</v>
      </c>
      <c r="B2028" s="36" t="s">
        <v>1751</v>
      </c>
      <c r="C2028" s="3">
        <v>31883.109360519</v>
      </c>
      <c r="D2028" s="4">
        <v>8828</v>
      </c>
      <c r="E2028" s="37">
        <v>39451</v>
      </c>
      <c r="F2028" s="53" t="s">
        <v>1752</v>
      </c>
    </row>
    <row r="2029" spans="1:6" ht="24.95" customHeight="1" x14ac:dyDescent="0.2">
      <c r="A2029" s="35">
        <v>2027</v>
      </c>
      <c r="B2029" s="36" t="s">
        <v>1753</v>
      </c>
      <c r="C2029" s="3">
        <v>31882.489999999998</v>
      </c>
      <c r="D2029" s="4">
        <v>6818</v>
      </c>
      <c r="E2029" s="37">
        <v>42419</v>
      </c>
      <c r="F2029" s="53" t="s">
        <v>4</v>
      </c>
    </row>
    <row r="2030" spans="1:6" ht="24.95" customHeight="1" x14ac:dyDescent="0.2">
      <c r="A2030" s="35">
        <v>2028</v>
      </c>
      <c r="B2030" s="36" t="s">
        <v>1754</v>
      </c>
      <c r="C2030" s="3">
        <v>31791.21</v>
      </c>
      <c r="D2030" s="4">
        <v>6422</v>
      </c>
      <c r="E2030" s="37">
        <v>42489</v>
      </c>
      <c r="F2030" s="53" t="s">
        <v>4</v>
      </c>
    </row>
    <row r="2031" spans="1:6" ht="24.95" customHeight="1" x14ac:dyDescent="0.2">
      <c r="A2031" s="35">
        <v>2029</v>
      </c>
      <c r="B2031" s="36" t="s">
        <v>1755</v>
      </c>
      <c r="C2031" s="3">
        <v>31782.93</v>
      </c>
      <c r="D2031" s="4">
        <v>6479</v>
      </c>
      <c r="E2031" s="37">
        <v>43021</v>
      </c>
      <c r="F2031" s="53" t="s">
        <v>4</v>
      </c>
    </row>
    <row r="2032" spans="1:6" ht="24.95" customHeight="1" x14ac:dyDescent="0.2">
      <c r="A2032" s="35">
        <v>2030</v>
      </c>
      <c r="B2032" s="36" t="s">
        <v>1756</v>
      </c>
      <c r="C2032" s="3">
        <v>31765.55</v>
      </c>
      <c r="D2032" s="4">
        <v>6197</v>
      </c>
      <c r="E2032" s="37">
        <v>43112</v>
      </c>
      <c r="F2032" s="53" t="s">
        <v>253</v>
      </c>
    </row>
    <row r="2033" spans="1:6" ht="24.95" customHeight="1" x14ac:dyDescent="0.2">
      <c r="A2033" s="35">
        <v>2031</v>
      </c>
      <c r="B2033" s="36" t="s">
        <v>1757</v>
      </c>
      <c r="C2033" s="3">
        <v>31756.835032437444</v>
      </c>
      <c r="D2033" s="4">
        <v>8753</v>
      </c>
      <c r="E2033" s="37">
        <v>39577</v>
      </c>
      <c r="F2033" s="53" t="s">
        <v>1758</v>
      </c>
    </row>
    <row r="2034" spans="1:6" ht="24.95" customHeight="1" x14ac:dyDescent="0.2">
      <c r="A2034" s="35">
        <v>2032</v>
      </c>
      <c r="B2034" s="36" t="s">
        <v>1759</v>
      </c>
      <c r="C2034" s="3">
        <v>31742.933271547732</v>
      </c>
      <c r="D2034" s="4">
        <v>9564</v>
      </c>
      <c r="E2034" s="37">
        <v>38247</v>
      </c>
      <c r="F2034" s="53" t="s">
        <v>975</v>
      </c>
    </row>
    <row r="2035" spans="1:6" ht="24.95" customHeight="1" x14ac:dyDescent="0.2">
      <c r="A2035" s="35">
        <v>2033</v>
      </c>
      <c r="B2035" s="36" t="s">
        <v>1760</v>
      </c>
      <c r="C2035" s="3">
        <v>31739.747451343839</v>
      </c>
      <c r="D2035" s="4">
        <v>15999</v>
      </c>
      <c r="E2035" s="37">
        <v>36847</v>
      </c>
      <c r="F2035" s="53" t="s">
        <v>184</v>
      </c>
    </row>
    <row r="2036" spans="1:6" ht="24.95" customHeight="1" x14ac:dyDescent="0.2">
      <c r="A2036" s="35">
        <v>2034</v>
      </c>
      <c r="B2036" s="36" t="s">
        <v>1761</v>
      </c>
      <c r="C2036" s="3">
        <v>31727.641334569045</v>
      </c>
      <c r="D2036" s="4">
        <v>9145</v>
      </c>
      <c r="E2036" s="37">
        <v>40221</v>
      </c>
      <c r="F2036" s="53" t="s">
        <v>6531</v>
      </c>
    </row>
    <row r="2037" spans="1:6" ht="24.95" customHeight="1" x14ac:dyDescent="0.2">
      <c r="A2037" s="35">
        <v>2035</v>
      </c>
      <c r="B2037" s="36" t="s">
        <v>1762</v>
      </c>
      <c r="C2037" s="3">
        <v>31708.844995366082</v>
      </c>
      <c r="D2037" s="4">
        <v>6609</v>
      </c>
      <c r="E2037" s="37">
        <v>41908</v>
      </c>
      <c r="F2037" s="53" t="s">
        <v>817</v>
      </c>
    </row>
    <row r="2038" spans="1:6" ht="24.95" customHeight="1" x14ac:dyDescent="0.2">
      <c r="A2038" s="35">
        <v>2036</v>
      </c>
      <c r="B2038" s="36" t="s">
        <v>4628</v>
      </c>
      <c r="C2038" s="3">
        <v>31630.126274328082</v>
      </c>
      <c r="D2038" s="4">
        <v>8193</v>
      </c>
      <c r="E2038" s="37">
        <v>41515</v>
      </c>
      <c r="F2038" s="53" t="s">
        <v>45</v>
      </c>
    </row>
    <row r="2039" spans="1:6" ht="24.95" customHeight="1" x14ac:dyDescent="0.2">
      <c r="A2039" s="35">
        <v>2037</v>
      </c>
      <c r="B2039" s="36" t="s">
        <v>1763</v>
      </c>
      <c r="C2039" s="3">
        <v>31630</v>
      </c>
      <c r="D2039" s="4">
        <v>6263</v>
      </c>
      <c r="E2039" s="37">
        <v>43602</v>
      </c>
      <c r="F2039" s="53" t="s">
        <v>129</v>
      </c>
    </row>
    <row r="2040" spans="1:6" ht="24.95" customHeight="1" x14ac:dyDescent="0.2">
      <c r="A2040" s="35">
        <v>2038</v>
      </c>
      <c r="B2040" s="36" t="s">
        <v>1764</v>
      </c>
      <c r="C2040" s="3">
        <v>31585.524791473588</v>
      </c>
      <c r="D2040" s="4">
        <v>8251</v>
      </c>
      <c r="E2040" s="37">
        <v>38401</v>
      </c>
      <c r="F2040" s="53" t="s">
        <v>1765</v>
      </c>
    </row>
    <row r="2041" spans="1:6" ht="24.95" customHeight="1" x14ac:dyDescent="0.2">
      <c r="A2041" s="35">
        <v>2039</v>
      </c>
      <c r="B2041" s="36" t="s">
        <v>4629</v>
      </c>
      <c r="C2041" s="3">
        <v>31539.330398517148</v>
      </c>
      <c r="D2041" s="4">
        <v>7708</v>
      </c>
      <c r="E2041" s="37">
        <v>40998</v>
      </c>
      <c r="F2041" s="53" t="s">
        <v>4</v>
      </c>
    </row>
    <row r="2042" spans="1:6" ht="24.95" customHeight="1" x14ac:dyDescent="0.2">
      <c r="A2042" s="35">
        <v>2040</v>
      </c>
      <c r="B2042" s="36" t="s">
        <v>1766</v>
      </c>
      <c r="C2042" s="3">
        <v>31494.61</v>
      </c>
      <c r="D2042" s="4">
        <v>5667</v>
      </c>
      <c r="E2042" s="37">
        <v>43364</v>
      </c>
      <c r="F2042" s="53" t="s">
        <v>439</v>
      </c>
    </row>
    <row r="2043" spans="1:6" ht="24.95" customHeight="1" x14ac:dyDescent="0.2">
      <c r="A2043" s="35">
        <v>2041</v>
      </c>
      <c r="B2043" s="36" t="s">
        <v>1767</v>
      </c>
      <c r="C2043" s="3">
        <v>31438.919138090827</v>
      </c>
      <c r="D2043" s="4">
        <v>9300</v>
      </c>
      <c r="E2043" s="37">
        <v>38373</v>
      </c>
      <c r="F2043" s="53" t="s">
        <v>1768</v>
      </c>
    </row>
    <row r="2044" spans="1:6" ht="24.95" customHeight="1" x14ac:dyDescent="0.2">
      <c r="A2044" s="35">
        <v>2042</v>
      </c>
      <c r="B2044" s="36" t="s">
        <v>1769</v>
      </c>
      <c r="C2044" s="3">
        <v>31425.596617238185</v>
      </c>
      <c r="D2044" s="4">
        <v>8659</v>
      </c>
      <c r="E2044" s="37">
        <v>38366</v>
      </c>
      <c r="F2044" s="53" t="s">
        <v>125</v>
      </c>
    </row>
    <row r="2045" spans="1:6" ht="24.95" customHeight="1" x14ac:dyDescent="0.2">
      <c r="A2045" s="35">
        <v>2043</v>
      </c>
      <c r="B2045" s="36" t="s">
        <v>1770</v>
      </c>
      <c r="C2045" s="3">
        <v>31422.179101019465</v>
      </c>
      <c r="D2045" s="4">
        <v>8207</v>
      </c>
      <c r="E2045" s="37">
        <v>40424</v>
      </c>
      <c r="F2045" s="53" t="s">
        <v>4</v>
      </c>
    </row>
    <row r="2046" spans="1:6" ht="24.95" customHeight="1" x14ac:dyDescent="0.2">
      <c r="A2046" s="35">
        <v>2044</v>
      </c>
      <c r="B2046" s="36" t="s">
        <v>1771</v>
      </c>
      <c r="C2046" s="3">
        <v>31378.880908248379</v>
      </c>
      <c r="D2046" s="4">
        <v>11825</v>
      </c>
      <c r="E2046" s="37">
        <v>37232</v>
      </c>
      <c r="F2046" s="53" t="s">
        <v>678</v>
      </c>
    </row>
    <row r="2047" spans="1:6" ht="24.95" customHeight="1" x14ac:dyDescent="0.2">
      <c r="A2047" s="35">
        <v>2045</v>
      </c>
      <c r="B2047" s="36" t="s">
        <v>1772</v>
      </c>
      <c r="C2047" s="3">
        <v>31347.833642261354</v>
      </c>
      <c r="D2047" s="4">
        <v>10999</v>
      </c>
      <c r="E2047" s="37">
        <v>38548</v>
      </c>
      <c r="F2047" s="53" t="s">
        <v>125</v>
      </c>
    </row>
    <row r="2048" spans="1:6" ht="24.95" customHeight="1" x14ac:dyDescent="0.2">
      <c r="A2048" s="35">
        <v>2046</v>
      </c>
      <c r="B2048" s="36" t="s">
        <v>4630</v>
      </c>
      <c r="C2048" s="3">
        <v>31332.396895273403</v>
      </c>
      <c r="D2048" s="4">
        <v>8914</v>
      </c>
      <c r="E2048" s="37">
        <v>41383</v>
      </c>
      <c r="F2048" s="53" t="s">
        <v>45</v>
      </c>
    </row>
    <row r="2049" spans="1:6" ht="24.95" customHeight="1" x14ac:dyDescent="0.2">
      <c r="A2049" s="35">
        <v>2047</v>
      </c>
      <c r="B2049" s="36" t="s">
        <v>1773</v>
      </c>
      <c r="C2049" s="3">
        <v>31293.699999999997</v>
      </c>
      <c r="D2049" s="4">
        <v>6101</v>
      </c>
      <c r="E2049" s="37">
        <v>42874</v>
      </c>
      <c r="F2049" s="53" t="s">
        <v>4</v>
      </c>
    </row>
    <row r="2050" spans="1:6" ht="24.95" customHeight="1" x14ac:dyDescent="0.2">
      <c r="A2050" s="35">
        <v>2048</v>
      </c>
      <c r="B2050" s="36" t="s">
        <v>1774</v>
      </c>
      <c r="C2050" s="3">
        <v>31277.08</v>
      </c>
      <c r="D2050" s="4">
        <v>5240</v>
      </c>
      <c r="E2050" s="37">
        <v>44316</v>
      </c>
      <c r="F2050" s="53" t="s">
        <v>25</v>
      </c>
    </row>
    <row r="2051" spans="1:6" ht="24.95" customHeight="1" x14ac:dyDescent="0.2">
      <c r="A2051" s="35">
        <v>2049</v>
      </c>
      <c r="B2051" s="36" t="s">
        <v>1775</v>
      </c>
      <c r="C2051" s="3">
        <v>31197.86839666358</v>
      </c>
      <c r="D2051" s="4">
        <v>8060</v>
      </c>
      <c r="E2051" s="37">
        <v>40263</v>
      </c>
      <c r="F2051" s="53" t="s">
        <v>6525</v>
      </c>
    </row>
    <row r="2052" spans="1:6" ht="24.95" customHeight="1" x14ac:dyDescent="0.2">
      <c r="A2052" s="35">
        <v>2050</v>
      </c>
      <c r="B2052" s="36" t="s">
        <v>1776</v>
      </c>
      <c r="C2052" s="3">
        <v>31192.170000000002</v>
      </c>
      <c r="D2052" s="4">
        <v>6465</v>
      </c>
      <c r="E2052" s="37">
        <v>42132</v>
      </c>
      <c r="F2052" s="53" t="s">
        <v>439</v>
      </c>
    </row>
    <row r="2053" spans="1:6" ht="24.95" customHeight="1" x14ac:dyDescent="0.2">
      <c r="A2053" s="35">
        <v>2051</v>
      </c>
      <c r="B2053" s="36" t="s">
        <v>1777</v>
      </c>
      <c r="C2053" s="3">
        <v>31183.387395736794</v>
      </c>
      <c r="D2053" s="4">
        <v>5106</v>
      </c>
      <c r="E2053" s="37">
        <v>40627</v>
      </c>
      <c r="F2053" s="53" t="s">
        <v>6524</v>
      </c>
    </row>
    <row r="2054" spans="1:6" ht="24.95" customHeight="1" x14ac:dyDescent="0.2">
      <c r="A2054" s="35">
        <v>2052</v>
      </c>
      <c r="B2054" s="36" t="s">
        <v>1778</v>
      </c>
      <c r="C2054" s="3">
        <v>31182.34</v>
      </c>
      <c r="D2054" s="4">
        <v>6015</v>
      </c>
      <c r="E2054" s="37">
        <v>42993</v>
      </c>
      <c r="F2054" s="53" t="s">
        <v>4</v>
      </c>
    </row>
    <row r="2055" spans="1:6" ht="24.95" customHeight="1" x14ac:dyDescent="0.2">
      <c r="A2055" s="35">
        <v>2053</v>
      </c>
      <c r="B2055" s="36" t="s">
        <v>1779</v>
      </c>
      <c r="C2055" s="3">
        <v>31156.74235403151</v>
      </c>
      <c r="D2055" s="4">
        <v>14429</v>
      </c>
      <c r="E2055" s="37">
        <v>36819</v>
      </c>
      <c r="F2055" s="53" t="s">
        <v>374</v>
      </c>
    </row>
    <row r="2056" spans="1:6" ht="24.95" customHeight="1" x14ac:dyDescent="0.2">
      <c r="A2056" s="35">
        <v>2054</v>
      </c>
      <c r="B2056" s="36" t="s">
        <v>1780</v>
      </c>
      <c r="C2056" s="3">
        <v>31104.83</v>
      </c>
      <c r="D2056" s="4">
        <v>5159</v>
      </c>
      <c r="E2056" s="37">
        <v>44400</v>
      </c>
      <c r="F2056" s="53" t="s">
        <v>10</v>
      </c>
    </row>
    <row r="2057" spans="1:6" ht="24.95" customHeight="1" x14ac:dyDescent="0.2">
      <c r="A2057" s="35">
        <v>2055</v>
      </c>
      <c r="B2057" s="36" t="s">
        <v>1781</v>
      </c>
      <c r="C2057" s="3">
        <v>31080.861909175164</v>
      </c>
      <c r="D2057" s="4">
        <v>26750</v>
      </c>
      <c r="E2057" s="37">
        <v>35342</v>
      </c>
      <c r="F2057" s="53" t="s">
        <v>6530</v>
      </c>
    </row>
    <row r="2058" spans="1:6" ht="24.95" customHeight="1" x14ac:dyDescent="0.2">
      <c r="A2058" s="35">
        <v>2056</v>
      </c>
      <c r="B2058" s="36" t="s">
        <v>1782</v>
      </c>
      <c r="C2058" s="3">
        <v>31058.561167747917</v>
      </c>
      <c r="D2058" s="4">
        <v>9644</v>
      </c>
      <c r="E2058" s="37">
        <v>38051</v>
      </c>
      <c r="F2058" s="53" t="s">
        <v>45</v>
      </c>
    </row>
    <row r="2059" spans="1:6" ht="24.95" customHeight="1" x14ac:dyDescent="0.2">
      <c r="A2059" s="35">
        <v>2057</v>
      </c>
      <c r="B2059" s="36" t="s">
        <v>7232</v>
      </c>
      <c r="C2059" s="3">
        <f>'2024'!E106</f>
        <v>31057.14</v>
      </c>
      <c r="D2059" s="4">
        <f>'2024'!F106</f>
        <v>4907</v>
      </c>
      <c r="E2059" s="37">
        <v>45324</v>
      </c>
      <c r="F2059" s="53" t="s">
        <v>4</v>
      </c>
    </row>
    <row r="2060" spans="1:6" ht="24.95" customHeight="1" x14ac:dyDescent="0.2">
      <c r="A2060" s="35">
        <v>2058</v>
      </c>
      <c r="B2060" s="36" t="s">
        <v>1783</v>
      </c>
      <c r="C2060" s="3">
        <v>31049.582947173309</v>
      </c>
      <c r="D2060" s="4">
        <v>15315</v>
      </c>
      <c r="E2060" s="37">
        <v>36182</v>
      </c>
      <c r="F2060" s="53" t="s">
        <v>1066</v>
      </c>
    </row>
    <row r="2061" spans="1:6" ht="24.95" customHeight="1" x14ac:dyDescent="0.2">
      <c r="A2061" s="35">
        <v>2059</v>
      </c>
      <c r="B2061" s="36" t="s">
        <v>1784</v>
      </c>
      <c r="C2061" s="3">
        <v>31033.03</v>
      </c>
      <c r="D2061" s="4">
        <v>6028</v>
      </c>
      <c r="E2061" s="37">
        <v>42713</v>
      </c>
      <c r="F2061" s="53" t="s">
        <v>253</v>
      </c>
    </row>
    <row r="2062" spans="1:6" ht="24.95" customHeight="1" x14ac:dyDescent="0.2">
      <c r="A2062" s="35">
        <v>2060</v>
      </c>
      <c r="B2062" s="36" t="s">
        <v>1785</v>
      </c>
      <c r="C2062" s="3">
        <v>31025.254865616313</v>
      </c>
      <c r="D2062" s="4">
        <v>20260</v>
      </c>
      <c r="E2062" s="37">
        <v>35818</v>
      </c>
      <c r="F2062" s="53" t="s">
        <v>6530</v>
      </c>
    </row>
    <row r="2063" spans="1:6" ht="24.95" customHeight="1" x14ac:dyDescent="0.2">
      <c r="A2063" s="35">
        <v>2061</v>
      </c>
      <c r="B2063" s="36" t="s">
        <v>1786</v>
      </c>
      <c r="C2063" s="3">
        <v>30998.465013901761</v>
      </c>
      <c r="D2063" s="4">
        <v>8748</v>
      </c>
      <c r="E2063" s="37">
        <v>39598</v>
      </c>
      <c r="F2063" s="53" t="s">
        <v>45</v>
      </c>
    </row>
    <row r="2064" spans="1:6" ht="24.95" customHeight="1" x14ac:dyDescent="0.2">
      <c r="A2064" s="35">
        <v>2062</v>
      </c>
      <c r="B2064" s="36" t="s">
        <v>1787</v>
      </c>
      <c r="C2064" s="3">
        <v>30959.916589434662</v>
      </c>
      <c r="D2064" s="4">
        <v>9676</v>
      </c>
      <c r="E2064" s="37">
        <v>39248</v>
      </c>
      <c r="F2064" s="53" t="s">
        <v>6525</v>
      </c>
    </row>
    <row r="2065" spans="1:6" ht="24.95" customHeight="1" x14ac:dyDescent="0.2">
      <c r="A2065" s="35">
        <v>2063</v>
      </c>
      <c r="B2065" s="36" t="s">
        <v>1788</v>
      </c>
      <c r="C2065" s="3">
        <v>30938.658480074144</v>
      </c>
      <c r="D2065" s="4">
        <v>10972</v>
      </c>
      <c r="E2065" s="37">
        <v>37512</v>
      </c>
      <c r="F2065" s="53" t="s">
        <v>699</v>
      </c>
    </row>
    <row r="2066" spans="1:6" ht="24.95" customHeight="1" x14ac:dyDescent="0.2">
      <c r="A2066" s="35">
        <v>2064</v>
      </c>
      <c r="B2066" s="36" t="s">
        <v>1789</v>
      </c>
      <c r="C2066" s="3">
        <v>30933.32947173309</v>
      </c>
      <c r="D2066" s="4">
        <v>9784</v>
      </c>
      <c r="E2066" s="37">
        <v>39234</v>
      </c>
      <c r="F2066" s="53" t="s">
        <v>536</v>
      </c>
    </row>
    <row r="2067" spans="1:6" ht="24.95" customHeight="1" x14ac:dyDescent="0.2">
      <c r="A2067" s="35">
        <v>2065</v>
      </c>
      <c r="B2067" s="36" t="s">
        <v>1790</v>
      </c>
      <c r="C2067" s="3">
        <v>30894.91</v>
      </c>
      <c r="D2067" s="4">
        <v>6283</v>
      </c>
      <c r="E2067" s="37">
        <v>42006</v>
      </c>
      <c r="F2067" s="53" t="s">
        <v>4</v>
      </c>
    </row>
    <row r="2068" spans="1:6" ht="24.95" customHeight="1" x14ac:dyDescent="0.2">
      <c r="A2068" s="35">
        <v>2066</v>
      </c>
      <c r="B2068" s="36" t="s">
        <v>1791</v>
      </c>
      <c r="C2068" s="3">
        <v>30862.46</v>
      </c>
      <c r="D2068" s="4">
        <v>6476</v>
      </c>
      <c r="E2068" s="37">
        <v>42216</v>
      </c>
      <c r="F2068" s="53" t="s">
        <v>272</v>
      </c>
    </row>
    <row r="2069" spans="1:6" ht="24.95" customHeight="1" x14ac:dyDescent="0.2">
      <c r="A2069" s="35">
        <v>2067</v>
      </c>
      <c r="B2069" s="36" t="s">
        <v>1792</v>
      </c>
      <c r="C2069" s="3">
        <v>30855.07</v>
      </c>
      <c r="D2069" s="4">
        <v>4756</v>
      </c>
      <c r="E2069" s="37">
        <v>44673</v>
      </c>
      <c r="F2069" s="53" t="s">
        <v>4</v>
      </c>
    </row>
    <row r="2070" spans="1:6" ht="24.95" customHeight="1" x14ac:dyDescent="0.2">
      <c r="A2070" s="35">
        <v>2068</v>
      </c>
      <c r="B2070" s="36" t="s">
        <v>1793</v>
      </c>
      <c r="C2070" s="3">
        <v>30853.220574606119</v>
      </c>
      <c r="D2070" s="4">
        <v>16214</v>
      </c>
      <c r="E2070" s="37">
        <v>35895</v>
      </c>
      <c r="F2070" s="53" t="s">
        <v>673</v>
      </c>
    </row>
    <row r="2071" spans="1:6" ht="24.95" customHeight="1" x14ac:dyDescent="0.2">
      <c r="A2071" s="35">
        <v>2069</v>
      </c>
      <c r="B2071" s="36" t="s">
        <v>1794</v>
      </c>
      <c r="C2071" s="3">
        <v>30853.19</v>
      </c>
      <c r="D2071" s="4">
        <v>6073</v>
      </c>
      <c r="E2071" s="37">
        <v>42993</v>
      </c>
      <c r="F2071" s="53" t="s">
        <v>505</v>
      </c>
    </row>
    <row r="2072" spans="1:6" ht="24.95" customHeight="1" x14ac:dyDescent="0.2">
      <c r="A2072" s="35">
        <v>2070</v>
      </c>
      <c r="B2072" s="36" t="s">
        <v>1795</v>
      </c>
      <c r="C2072" s="3">
        <v>30843.08387395737</v>
      </c>
      <c r="D2072" s="4">
        <v>13340</v>
      </c>
      <c r="E2072" s="37">
        <v>36826</v>
      </c>
      <c r="F2072" s="53" t="s">
        <v>1066</v>
      </c>
    </row>
    <row r="2073" spans="1:6" ht="24.95" customHeight="1" x14ac:dyDescent="0.2">
      <c r="A2073" s="35">
        <v>2071</v>
      </c>
      <c r="B2073" s="36" t="s">
        <v>1796</v>
      </c>
      <c r="C2073" s="3">
        <v>30837.870713623728</v>
      </c>
      <c r="D2073" s="4">
        <v>14001</v>
      </c>
      <c r="E2073" s="37">
        <v>35839</v>
      </c>
      <c r="F2073" s="53" t="s">
        <v>374</v>
      </c>
    </row>
    <row r="2074" spans="1:6" ht="24.95" customHeight="1" x14ac:dyDescent="0.2">
      <c r="A2074" s="35">
        <v>2072</v>
      </c>
      <c r="B2074" s="36" t="s">
        <v>1797</v>
      </c>
      <c r="C2074" s="3">
        <v>30819.49</v>
      </c>
      <c r="D2074" s="4">
        <v>4701</v>
      </c>
      <c r="E2074" s="37">
        <v>44421</v>
      </c>
      <c r="F2074" s="53" t="s">
        <v>45</v>
      </c>
    </row>
    <row r="2075" spans="1:6" ht="24.95" customHeight="1" x14ac:dyDescent="0.2">
      <c r="A2075" s="35">
        <v>2073</v>
      </c>
      <c r="B2075" s="36" t="s">
        <v>6340</v>
      </c>
      <c r="C2075" s="3">
        <f>'2023'!E110</f>
        <v>30808.97</v>
      </c>
      <c r="D2075" s="4">
        <f>'2023'!F110</f>
        <v>6617</v>
      </c>
      <c r="E2075" s="37">
        <v>45058</v>
      </c>
      <c r="F2075" s="53" t="s">
        <v>4</v>
      </c>
    </row>
    <row r="2076" spans="1:6" ht="24.95" customHeight="1" x14ac:dyDescent="0.2">
      <c r="A2076" s="35">
        <v>2074</v>
      </c>
      <c r="B2076" s="36" t="s">
        <v>1798</v>
      </c>
      <c r="C2076" s="3">
        <v>30803.116311399444</v>
      </c>
      <c r="D2076" s="4">
        <v>14513</v>
      </c>
      <c r="E2076" s="37">
        <v>36329</v>
      </c>
      <c r="F2076" s="53" t="s">
        <v>673</v>
      </c>
    </row>
    <row r="2077" spans="1:6" ht="24.95" customHeight="1" x14ac:dyDescent="0.2">
      <c r="A2077" s="35">
        <v>2075</v>
      </c>
      <c r="B2077" s="36" t="s">
        <v>1799</v>
      </c>
      <c r="C2077" s="3">
        <v>30777.91936978684</v>
      </c>
      <c r="D2077" s="4">
        <v>13955</v>
      </c>
      <c r="E2077" s="37">
        <v>36644</v>
      </c>
      <c r="F2077" s="53" t="s">
        <v>176</v>
      </c>
    </row>
    <row r="2078" spans="1:6" ht="24.95" customHeight="1" x14ac:dyDescent="0.2">
      <c r="A2078" s="35">
        <v>2076</v>
      </c>
      <c r="B2078" s="36" t="s">
        <v>1800</v>
      </c>
      <c r="C2078" s="3">
        <v>30765</v>
      </c>
      <c r="D2078" s="4">
        <v>5858</v>
      </c>
      <c r="E2078" s="37">
        <v>43364</v>
      </c>
      <c r="F2078" s="53" t="s">
        <v>129</v>
      </c>
    </row>
    <row r="2079" spans="1:6" ht="24.95" customHeight="1" x14ac:dyDescent="0.2">
      <c r="A2079" s="35">
        <v>2077</v>
      </c>
      <c r="B2079" s="36" t="s">
        <v>1801</v>
      </c>
      <c r="C2079" s="3">
        <v>30746.061167747917</v>
      </c>
      <c r="D2079" s="4">
        <v>13743</v>
      </c>
      <c r="E2079" s="37">
        <v>36070</v>
      </c>
      <c r="F2079" s="53" t="s">
        <v>1066</v>
      </c>
    </row>
    <row r="2080" spans="1:6" ht="24.95" customHeight="1" x14ac:dyDescent="0.2">
      <c r="A2080" s="35">
        <v>2078</v>
      </c>
      <c r="B2080" s="36" t="s">
        <v>1802</v>
      </c>
      <c r="C2080" s="3">
        <v>30732.86</v>
      </c>
      <c r="D2080" s="4">
        <v>5612</v>
      </c>
      <c r="E2080" s="37">
        <v>43826</v>
      </c>
      <c r="F2080" s="53" t="s">
        <v>253</v>
      </c>
    </row>
    <row r="2081" spans="1:6" ht="24.95" customHeight="1" x14ac:dyDescent="0.2">
      <c r="A2081" s="35">
        <v>2079</v>
      </c>
      <c r="B2081" s="36" t="s">
        <v>1803</v>
      </c>
      <c r="C2081" s="3">
        <v>30678.927247451345</v>
      </c>
      <c r="D2081" s="4">
        <v>10692</v>
      </c>
      <c r="E2081" s="37">
        <v>39213</v>
      </c>
      <c r="F2081" s="53" t="s">
        <v>6526</v>
      </c>
    </row>
    <row r="2082" spans="1:6" ht="24.95" customHeight="1" x14ac:dyDescent="0.2">
      <c r="A2082" s="35">
        <v>2080</v>
      </c>
      <c r="B2082" s="36" t="s">
        <v>1804</v>
      </c>
      <c r="C2082" s="3">
        <v>30676.407553290086</v>
      </c>
      <c r="D2082" s="4">
        <v>7881</v>
      </c>
      <c r="E2082" s="37">
        <v>40214</v>
      </c>
      <c r="F2082" s="53" t="s">
        <v>4</v>
      </c>
    </row>
    <row r="2083" spans="1:6" ht="24.95" customHeight="1" x14ac:dyDescent="0.2">
      <c r="A2083" s="35">
        <v>2081</v>
      </c>
      <c r="B2083" s="36" t="s">
        <v>6341</v>
      </c>
      <c r="C2083" s="3">
        <f>'2023'!E111</f>
        <v>30662.95</v>
      </c>
      <c r="D2083" s="4">
        <f>'2023'!F111</f>
        <v>4663</v>
      </c>
      <c r="E2083" s="37">
        <v>45219</v>
      </c>
      <c r="F2083" s="53" t="s">
        <v>2232</v>
      </c>
    </row>
    <row r="2084" spans="1:6" ht="24.95" customHeight="1" x14ac:dyDescent="0.2">
      <c r="A2084" s="35">
        <v>2082</v>
      </c>
      <c r="B2084" s="36" t="s">
        <v>1820</v>
      </c>
      <c r="C2084" s="3">
        <f>30378.12+'2024'!E364</f>
        <v>30656.42</v>
      </c>
      <c r="D2084" s="4">
        <f>4802+'2024'!F364</f>
        <v>4914</v>
      </c>
      <c r="E2084" s="37">
        <v>44617</v>
      </c>
      <c r="F2084" s="53" t="s">
        <v>25</v>
      </c>
    </row>
    <row r="2085" spans="1:6" ht="24.95" customHeight="1" x14ac:dyDescent="0.2">
      <c r="A2085" s="35">
        <v>2083</v>
      </c>
      <c r="B2085" s="36" t="s">
        <v>1805</v>
      </c>
      <c r="C2085" s="3">
        <v>30648.169601482856</v>
      </c>
      <c r="D2085" s="4">
        <v>16149</v>
      </c>
      <c r="E2085" s="37">
        <v>36063</v>
      </c>
      <c r="F2085" s="53" t="s">
        <v>673</v>
      </c>
    </row>
    <row r="2086" spans="1:6" ht="24.95" customHeight="1" x14ac:dyDescent="0.2">
      <c r="A2086" s="35">
        <v>2084</v>
      </c>
      <c r="B2086" s="36" t="s">
        <v>1806</v>
      </c>
      <c r="C2086" s="3">
        <v>30628.359592215016</v>
      </c>
      <c r="D2086" s="4">
        <v>9286</v>
      </c>
      <c r="E2086" s="37">
        <v>39094</v>
      </c>
      <c r="F2086" s="53" t="s">
        <v>45</v>
      </c>
    </row>
    <row r="2087" spans="1:6" ht="24.95" customHeight="1" x14ac:dyDescent="0.2">
      <c r="A2087" s="35">
        <v>2085</v>
      </c>
      <c r="B2087" s="36" t="s">
        <v>1807</v>
      </c>
      <c r="C2087" s="3">
        <v>30622.25</v>
      </c>
      <c r="D2087" s="4">
        <v>5036</v>
      </c>
      <c r="E2087" s="37">
        <v>44631</v>
      </c>
      <c r="F2087" s="53" t="s">
        <v>4</v>
      </c>
    </row>
    <row r="2088" spans="1:6" ht="24.95" customHeight="1" x14ac:dyDescent="0.2">
      <c r="A2088" s="35">
        <v>2086</v>
      </c>
      <c r="B2088" s="36" t="s">
        <v>1808</v>
      </c>
      <c r="C2088" s="3">
        <v>30620.945319740502</v>
      </c>
      <c r="D2088" s="4">
        <v>9442</v>
      </c>
      <c r="E2088" s="37">
        <v>40494</v>
      </c>
      <c r="F2088" s="53" t="s">
        <v>6529</v>
      </c>
    </row>
    <row r="2089" spans="1:6" ht="24.95" customHeight="1" x14ac:dyDescent="0.2">
      <c r="A2089" s="35">
        <v>2087</v>
      </c>
      <c r="B2089" s="36" t="s">
        <v>7233</v>
      </c>
      <c r="C2089" s="3">
        <f>'2024'!E107</f>
        <v>30617.53</v>
      </c>
      <c r="D2089" s="4">
        <f>'2024'!F107</f>
        <v>5944</v>
      </c>
      <c r="E2089" s="37">
        <v>45408</v>
      </c>
      <c r="F2089" s="53" t="s">
        <v>4</v>
      </c>
    </row>
    <row r="2090" spans="1:6" ht="24.95" customHeight="1" x14ac:dyDescent="0.2">
      <c r="A2090" s="35">
        <v>2088</v>
      </c>
      <c r="B2090" s="36" t="s">
        <v>1809</v>
      </c>
      <c r="C2090" s="3">
        <v>30603</v>
      </c>
      <c r="D2090" s="4">
        <v>5445</v>
      </c>
      <c r="E2090" s="37">
        <v>44316</v>
      </c>
      <c r="F2090" s="53" t="s">
        <v>439</v>
      </c>
    </row>
    <row r="2091" spans="1:6" ht="24.95" customHeight="1" x14ac:dyDescent="0.2">
      <c r="A2091" s="35">
        <v>2089</v>
      </c>
      <c r="B2091" s="36" t="s">
        <v>1811</v>
      </c>
      <c r="C2091" s="3">
        <v>30548</v>
      </c>
      <c r="D2091" s="4">
        <v>7818</v>
      </c>
      <c r="E2091" s="37">
        <v>43217</v>
      </c>
      <c r="F2091" s="53" t="s">
        <v>129</v>
      </c>
    </row>
    <row r="2092" spans="1:6" ht="24.95" customHeight="1" x14ac:dyDescent="0.2">
      <c r="A2092" s="35">
        <v>2090</v>
      </c>
      <c r="B2092" s="36" t="s">
        <v>1812</v>
      </c>
      <c r="C2092" s="3">
        <v>30509.85</v>
      </c>
      <c r="D2092" s="4">
        <v>4917</v>
      </c>
      <c r="E2092" s="37">
        <v>44484</v>
      </c>
      <c r="F2092" s="53" t="s">
        <v>16</v>
      </c>
    </row>
    <row r="2093" spans="1:6" ht="24.95" customHeight="1" x14ac:dyDescent="0.2">
      <c r="A2093" s="35">
        <v>2091</v>
      </c>
      <c r="B2093" s="36" t="s">
        <v>1813</v>
      </c>
      <c r="C2093" s="3">
        <v>30474.687210379983</v>
      </c>
      <c r="D2093" s="4">
        <v>11493</v>
      </c>
      <c r="E2093" s="37">
        <v>37288</v>
      </c>
      <c r="F2093" s="53" t="s">
        <v>6530</v>
      </c>
    </row>
    <row r="2094" spans="1:6" ht="24.95" customHeight="1" x14ac:dyDescent="0.2">
      <c r="A2094" s="35">
        <v>2092</v>
      </c>
      <c r="B2094" s="36" t="s">
        <v>1814</v>
      </c>
      <c r="C2094" s="3">
        <v>30455.52</v>
      </c>
      <c r="D2094" s="4">
        <v>7215</v>
      </c>
      <c r="E2094" s="37">
        <v>42279</v>
      </c>
      <c r="F2094" s="53" t="s">
        <v>439</v>
      </c>
    </row>
    <row r="2095" spans="1:6" ht="24.95" customHeight="1" x14ac:dyDescent="0.2">
      <c r="A2095" s="35">
        <v>2093</v>
      </c>
      <c r="B2095" s="36" t="s">
        <v>6344</v>
      </c>
      <c r="C2095" s="3">
        <f>'2023'!E114+'2024'!E291</f>
        <v>30438.99</v>
      </c>
      <c r="D2095" s="4">
        <f>'2023'!F114+'2024'!F291</f>
        <v>6784</v>
      </c>
      <c r="E2095" s="37">
        <v>45261</v>
      </c>
      <c r="F2095" s="53" t="s">
        <v>1864</v>
      </c>
    </row>
    <row r="2096" spans="1:6" ht="24.95" customHeight="1" x14ac:dyDescent="0.2">
      <c r="A2096" s="35">
        <v>2094</v>
      </c>
      <c r="B2096" s="36" t="s">
        <v>1815</v>
      </c>
      <c r="C2096" s="3">
        <v>30413</v>
      </c>
      <c r="D2096" s="4">
        <v>4851</v>
      </c>
      <c r="E2096" s="37">
        <v>44043</v>
      </c>
      <c r="F2096" s="53" t="s">
        <v>559</v>
      </c>
    </row>
    <row r="2097" spans="1:6" ht="24.95" customHeight="1" x14ac:dyDescent="0.2">
      <c r="A2097" s="35">
        <v>2095</v>
      </c>
      <c r="B2097" s="36" t="s">
        <v>1816</v>
      </c>
      <c r="C2097" s="3">
        <v>30410.536376274329</v>
      </c>
      <c r="D2097" s="4">
        <v>8575</v>
      </c>
      <c r="E2097" s="37">
        <v>40585</v>
      </c>
      <c r="F2097" s="53" t="s">
        <v>4</v>
      </c>
    </row>
    <row r="2098" spans="1:6" ht="24.95" customHeight="1" x14ac:dyDescent="0.2">
      <c r="A2098" s="35">
        <v>2096</v>
      </c>
      <c r="B2098" s="36" t="s">
        <v>1817</v>
      </c>
      <c r="C2098" s="3">
        <v>30392.666821130679</v>
      </c>
      <c r="D2098" s="4">
        <v>8930</v>
      </c>
      <c r="E2098" s="37">
        <v>39367</v>
      </c>
      <c r="F2098" s="53" t="s">
        <v>125</v>
      </c>
    </row>
    <row r="2099" spans="1:6" ht="24.95" customHeight="1" x14ac:dyDescent="0.2">
      <c r="A2099" s="35">
        <v>2097</v>
      </c>
      <c r="B2099" s="36" t="s">
        <v>4631</v>
      </c>
      <c r="C2099" s="3">
        <v>30384.818118628358</v>
      </c>
      <c r="D2099" s="4">
        <v>7162</v>
      </c>
      <c r="E2099" s="37">
        <v>41348</v>
      </c>
      <c r="F2099" s="53" t="s">
        <v>817</v>
      </c>
    </row>
    <row r="2100" spans="1:6" ht="24.95" customHeight="1" x14ac:dyDescent="0.2">
      <c r="A2100" s="35">
        <v>2098</v>
      </c>
      <c r="B2100" s="36" t="s">
        <v>1818</v>
      </c>
      <c r="C2100" s="3">
        <v>30383.27</v>
      </c>
      <c r="D2100" s="4">
        <v>5487</v>
      </c>
      <c r="E2100" s="37">
        <v>43595</v>
      </c>
      <c r="F2100" s="53" t="s">
        <v>559</v>
      </c>
    </row>
    <row r="2101" spans="1:6" ht="24.95" customHeight="1" x14ac:dyDescent="0.2">
      <c r="A2101" s="35">
        <v>2099</v>
      </c>
      <c r="B2101" s="36" t="s">
        <v>1819</v>
      </c>
      <c r="C2101" s="3">
        <v>30379.16</v>
      </c>
      <c r="D2101" s="4">
        <v>5564</v>
      </c>
      <c r="E2101" s="37">
        <v>43525</v>
      </c>
      <c r="F2101" s="53" t="s">
        <v>4</v>
      </c>
    </row>
    <row r="2102" spans="1:6" ht="24.95" customHeight="1" x14ac:dyDescent="0.2">
      <c r="A2102" s="35">
        <v>2100</v>
      </c>
      <c r="B2102" s="36" t="s">
        <v>1821</v>
      </c>
      <c r="C2102" s="3">
        <v>30326.691380908251</v>
      </c>
      <c r="D2102" s="4">
        <v>9366</v>
      </c>
      <c r="E2102" s="37">
        <v>38723</v>
      </c>
      <c r="F2102" s="53" t="s">
        <v>975</v>
      </c>
    </row>
    <row r="2103" spans="1:6" ht="24.95" customHeight="1" x14ac:dyDescent="0.2">
      <c r="A2103" s="35">
        <v>2101</v>
      </c>
      <c r="B2103" s="36" t="s">
        <v>1822</v>
      </c>
      <c r="C2103" s="3">
        <v>30318.080000000002</v>
      </c>
      <c r="D2103" s="4">
        <v>6131</v>
      </c>
      <c r="E2103" s="37">
        <v>42034</v>
      </c>
      <c r="F2103" s="53" t="s">
        <v>4</v>
      </c>
    </row>
    <row r="2104" spans="1:6" ht="24.95" customHeight="1" x14ac:dyDescent="0.2">
      <c r="A2104" s="35">
        <v>2102</v>
      </c>
      <c r="B2104" s="36" t="s">
        <v>1823</v>
      </c>
      <c r="C2104" s="3">
        <v>30318.002780352181</v>
      </c>
      <c r="D2104" s="4">
        <v>12973</v>
      </c>
      <c r="E2104" s="37">
        <v>36231</v>
      </c>
      <c r="F2104" s="53" t="s">
        <v>1824</v>
      </c>
    </row>
    <row r="2105" spans="1:6" ht="24.95" customHeight="1" x14ac:dyDescent="0.2">
      <c r="A2105" s="35">
        <v>2103</v>
      </c>
      <c r="B2105" s="36" t="s">
        <v>1825</v>
      </c>
      <c r="C2105" s="3">
        <v>30311.34151992586</v>
      </c>
      <c r="D2105" s="4">
        <v>18283</v>
      </c>
      <c r="E2105" s="37">
        <v>36028</v>
      </c>
      <c r="F2105" s="53" t="s">
        <v>374</v>
      </c>
    </row>
    <row r="2106" spans="1:6" ht="24.95" customHeight="1" x14ac:dyDescent="0.2">
      <c r="A2106" s="35">
        <v>2104</v>
      </c>
      <c r="B2106" s="36" t="s">
        <v>1826</v>
      </c>
      <c r="C2106" s="3">
        <v>30301.494439295646</v>
      </c>
      <c r="D2106" s="4">
        <v>7814</v>
      </c>
      <c r="E2106" s="37">
        <v>40214</v>
      </c>
      <c r="F2106" s="53" t="s">
        <v>45</v>
      </c>
    </row>
    <row r="2107" spans="1:6" ht="24.95" customHeight="1" x14ac:dyDescent="0.2">
      <c r="A2107" s="35">
        <v>2105</v>
      </c>
      <c r="B2107" s="36" t="s">
        <v>6342</v>
      </c>
      <c r="C2107" s="3">
        <f>'2023'!E112</f>
        <v>30282.720000000001</v>
      </c>
      <c r="D2107" s="4">
        <f>'2023'!F112</f>
        <v>4435</v>
      </c>
      <c r="E2107" s="37">
        <v>44995</v>
      </c>
      <c r="F2107" s="53" t="s">
        <v>426</v>
      </c>
    </row>
    <row r="2108" spans="1:6" ht="24.95" customHeight="1" x14ac:dyDescent="0.2">
      <c r="A2108" s="35">
        <v>2106</v>
      </c>
      <c r="B2108" s="36" t="s">
        <v>1827</v>
      </c>
      <c r="C2108" s="3">
        <v>30219.37</v>
      </c>
      <c r="D2108" s="4">
        <v>6558</v>
      </c>
      <c r="E2108" s="37">
        <v>42076</v>
      </c>
      <c r="F2108" s="53" t="s">
        <v>89</v>
      </c>
    </row>
    <row r="2109" spans="1:6" ht="24.95" customHeight="1" x14ac:dyDescent="0.2">
      <c r="A2109" s="35">
        <v>2107</v>
      </c>
      <c r="B2109" s="36" t="s">
        <v>1828</v>
      </c>
      <c r="C2109" s="3">
        <v>30217.359823911029</v>
      </c>
      <c r="D2109" s="4">
        <v>8074</v>
      </c>
      <c r="E2109" s="37">
        <v>39661</v>
      </c>
      <c r="F2109" s="53" t="s">
        <v>1829</v>
      </c>
    </row>
    <row r="2110" spans="1:6" ht="24.95" customHeight="1" x14ac:dyDescent="0.2">
      <c r="A2110" s="35">
        <v>2108</v>
      </c>
      <c r="B2110" s="36" t="s">
        <v>1830</v>
      </c>
      <c r="C2110" s="3">
        <v>30167.68999073216</v>
      </c>
      <c r="D2110" s="4">
        <v>16122</v>
      </c>
      <c r="E2110" s="37">
        <v>35902</v>
      </c>
      <c r="F2110" s="53" t="s">
        <v>184</v>
      </c>
    </row>
    <row r="2111" spans="1:6" ht="24.95" customHeight="1" x14ac:dyDescent="0.2">
      <c r="A2111" s="35">
        <v>2109</v>
      </c>
      <c r="B2111" s="36" t="s">
        <v>1831</v>
      </c>
      <c r="C2111" s="3">
        <v>30139.66</v>
      </c>
      <c r="D2111" s="4">
        <v>5829</v>
      </c>
      <c r="E2111" s="37">
        <v>43714</v>
      </c>
      <c r="F2111" s="53" t="s">
        <v>4</v>
      </c>
    </row>
    <row r="2112" spans="1:6" ht="24.95" customHeight="1" x14ac:dyDescent="0.2">
      <c r="A2112" s="35">
        <v>2110</v>
      </c>
      <c r="B2112" s="36" t="s">
        <v>1832</v>
      </c>
      <c r="C2112" s="3">
        <v>30081</v>
      </c>
      <c r="D2112" s="4">
        <v>7545</v>
      </c>
      <c r="E2112" s="37">
        <v>41887</v>
      </c>
      <c r="F2112" s="53" t="s">
        <v>23</v>
      </c>
    </row>
    <row r="2113" spans="1:6" ht="24.95" customHeight="1" x14ac:dyDescent="0.2">
      <c r="A2113" s="35">
        <v>2111</v>
      </c>
      <c r="B2113" s="36" t="s">
        <v>4632</v>
      </c>
      <c r="C2113" s="3">
        <v>30055.775718257646</v>
      </c>
      <c r="D2113" s="4">
        <v>7555</v>
      </c>
      <c r="E2113" s="37">
        <v>41530</v>
      </c>
      <c r="F2113" s="53" t="s">
        <v>4</v>
      </c>
    </row>
    <row r="2114" spans="1:6" ht="24.95" customHeight="1" x14ac:dyDescent="0.2">
      <c r="A2114" s="35">
        <v>2112</v>
      </c>
      <c r="B2114" s="36" t="s">
        <v>7234</v>
      </c>
      <c r="C2114" s="3">
        <f>'2024'!E108</f>
        <v>30029</v>
      </c>
      <c r="D2114" s="4">
        <f>'2024'!F108</f>
        <v>4123</v>
      </c>
      <c r="E2114" s="37">
        <v>45653</v>
      </c>
      <c r="F2114" s="53" t="s">
        <v>311</v>
      </c>
    </row>
    <row r="2115" spans="1:6" ht="24.95" customHeight="1" x14ac:dyDescent="0.2">
      <c r="A2115" s="35">
        <v>2113</v>
      </c>
      <c r="B2115" s="36" t="s">
        <v>1833</v>
      </c>
      <c r="C2115" s="3">
        <v>30015.66</v>
      </c>
      <c r="D2115" s="4">
        <v>5795</v>
      </c>
      <c r="E2115" s="37">
        <v>42433</v>
      </c>
      <c r="F2115" s="53" t="s">
        <v>4</v>
      </c>
    </row>
    <row r="2116" spans="1:6" ht="24.95" customHeight="1" x14ac:dyDescent="0.2">
      <c r="A2116" s="35">
        <v>2114</v>
      </c>
      <c r="B2116" s="36" t="s">
        <v>1834</v>
      </c>
      <c r="C2116" s="3">
        <v>30008.109360519</v>
      </c>
      <c r="D2116" s="4">
        <v>23486</v>
      </c>
      <c r="E2116" s="37">
        <v>35510</v>
      </c>
      <c r="F2116" s="53" t="s">
        <v>6530</v>
      </c>
    </row>
    <row r="2117" spans="1:6" ht="24.95" customHeight="1" x14ac:dyDescent="0.2">
      <c r="A2117" s="35">
        <v>2115</v>
      </c>
      <c r="B2117" s="36" t="s">
        <v>1835</v>
      </c>
      <c r="C2117" s="3">
        <v>30001.303290083411</v>
      </c>
      <c r="D2117" s="4">
        <v>7055</v>
      </c>
      <c r="E2117" s="37">
        <v>39871</v>
      </c>
      <c r="F2117" s="53" t="s">
        <v>45</v>
      </c>
    </row>
    <row r="2118" spans="1:6" ht="24.95" customHeight="1" x14ac:dyDescent="0.2">
      <c r="A2118" s="35">
        <v>2116</v>
      </c>
      <c r="B2118" s="36" t="s">
        <v>4633</v>
      </c>
      <c r="C2118" s="3">
        <v>29905.149443929564</v>
      </c>
      <c r="D2118" s="4">
        <v>8986</v>
      </c>
      <c r="E2118" s="37">
        <v>41026</v>
      </c>
      <c r="F2118" s="53" t="s">
        <v>4</v>
      </c>
    </row>
    <row r="2119" spans="1:6" ht="24.95" customHeight="1" x14ac:dyDescent="0.2">
      <c r="A2119" s="35">
        <v>2117</v>
      </c>
      <c r="B2119" s="36" t="s">
        <v>1836</v>
      </c>
      <c r="C2119" s="3">
        <v>29881.77</v>
      </c>
      <c r="D2119" s="4">
        <v>5748</v>
      </c>
      <c r="E2119" s="37">
        <v>42720</v>
      </c>
      <c r="F2119" s="53" t="s">
        <v>505</v>
      </c>
    </row>
    <row r="2120" spans="1:6" ht="24.95" customHeight="1" x14ac:dyDescent="0.2">
      <c r="A2120" s="35">
        <v>2118</v>
      </c>
      <c r="B2120" s="36" t="s">
        <v>1837</v>
      </c>
      <c r="C2120" s="3">
        <v>29864.457831325304</v>
      </c>
      <c r="D2120" s="4">
        <v>13145</v>
      </c>
      <c r="E2120" s="37">
        <v>36021</v>
      </c>
      <c r="F2120" s="53" t="s">
        <v>1838</v>
      </c>
    </row>
    <row r="2121" spans="1:6" ht="24.95" customHeight="1" x14ac:dyDescent="0.2">
      <c r="A2121" s="35">
        <v>2119</v>
      </c>
      <c r="B2121" s="36" t="s">
        <v>1839</v>
      </c>
      <c r="C2121" s="3">
        <v>29862.33</v>
      </c>
      <c r="D2121" s="4">
        <v>7628</v>
      </c>
      <c r="E2121" s="37">
        <v>43056</v>
      </c>
      <c r="F2121" s="53" t="s">
        <v>4</v>
      </c>
    </row>
    <row r="2122" spans="1:6" ht="24.95" customHeight="1" x14ac:dyDescent="0.2">
      <c r="A2122" s="35">
        <v>2120</v>
      </c>
      <c r="B2122" s="36" t="s">
        <v>1840</v>
      </c>
      <c r="C2122" s="3">
        <v>29852.873030583876</v>
      </c>
      <c r="D2122" s="4">
        <v>12819</v>
      </c>
      <c r="E2122" s="37">
        <v>36966</v>
      </c>
      <c r="F2122" s="53" t="s">
        <v>125</v>
      </c>
    </row>
    <row r="2123" spans="1:6" ht="24.95" customHeight="1" x14ac:dyDescent="0.2">
      <c r="A2123" s="35">
        <v>2121</v>
      </c>
      <c r="B2123" s="36" t="s">
        <v>1841</v>
      </c>
      <c r="C2123" s="3">
        <v>29852.37</v>
      </c>
      <c r="D2123" s="4">
        <v>5292</v>
      </c>
      <c r="E2123" s="37">
        <v>44519</v>
      </c>
      <c r="F2123" s="53" t="s">
        <v>1842</v>
      </c>
    </row>
    <row r="2124" spans="1:6" ht="24.95" customHeight="1" x14ac:dyDescent="0.2">
      <c r="A2124" s="35">
        <v>2122</v>
      </c>
      <c r="B2124" s="36" t="s">
        <v>1843</v>
      </c>
      <c r="C2124" s="3">
        <v>29809.516913809086</v>
      </c>
      <c r="D2124" s="4">
        <v>10715</v>
      </c>
      <c r="E2124" s="37">
        <v>38527</v>
      </c>
      <c r="F2124" s="53" t="s">
        <v>95</v>
      </c>
    </row>
    <row r="2125" spans="1:6" ht="24.95" customHeight="1" x14ac:dyDescent="0.2">
      <c r="A2125" s="35">
        <v>2123</v>
      </c>
      <c r="B2125" s="36" t="s">
        <v>4634</v>
      </c>
      <c r="C2125" s="3">
        <v>29801.610287303058</v>
      </c>
      <c r="D2125" s="4">
        <v>7513</v>
      </c>
      <c r="E2125" s="37">
        <v>41194</v>
      </c>
      <c r="F2125" s="53" t="s">
        <v>4</v>
      </c>
    </row>
    <row r="2126" spans="1:6" ht="24.95" customHeight="1" x14ac:dyDescent="0.2">
      <c r="A2126" s="35">
        <v>2124</v>
      </c>
      <c r="B2126" s="36" t="s">
        <v>1844</v>
      </c>
      <c r="C2126" s="3">
        <v>29714.434661723819</v>
      </c>
      <c r="D2126" s="4">
        <v>12611</v>
      </c>
      <c r="E2126" s="37">
        <v>36168</v>
      </c>
      <c r="F2126" s="53" t="s">
        <v>374</v>
      </c>
    </row>
    <row r="2127" spans="1:6" ht="24.95" customHeight="1" x14ac:dyDescent="0.2">
      <c r="A2127" s="35">
        <v>2125</v>
      </c>
      <c r="B2127" s="36" t="s">
        <v>1845</v>
      </c>
      <c r="C2127" s="3">
        <v>29701.11</v>
      </c>
      <c r="D2127" s="4">
        <v>4903</v>
      </c>
      <c r="E2127" s="37">
        <v>44379</v>
      </c>
      <c r="F2127" s="53" t="s">
        <v>10</v>
      </c>
    </row>
    <row r="2128" spans="1:6" ht="24.95" customHeight="1" x14ac:dyDescent="0.2">
      <c r="A2128" s="35">
        <v>2126</v>
      </c>
      <c r="B2128" s="36" t="s">
        <v>1846</v>
      </c>
      <c r="C2128" s="3">
        <v>29695.609360519</v>
      </c>
      <c r="D2128" s="4">
        <v>13526</v>
      </c>
      <c r="E2128" s="37">
        <v>36658</v>
      </c>
      <c r="F2128" s="53" t="s">
        <v>673</v>
      </c>
    </row>
    <row r="2129" spans="1:6" ht="24.95" customHeight="1" x14ac:dyDescent="0.2">
      <c r="A2129" s="35">
        <v>2127</v>
      </c>
      <c r="B2129" s="36" t="s">
        <v>4635</v>
      </c>
      <c r="C2129" s="3">
        <v>29683.445319740502</v>
      </c>
      <c r="D2129" s="4">
        <v>7742</v>
      </c>
      <c r="E2129" s="37">
        <v>41012</v>
      </c>
      <c r="F2129" s="53" t="s">
        <v>4</v>
      </c>
    </row>
    <row r="2130" spans="1:6" ht="24.95" customHeight="1" x14ac:dyDescent="0.2">
      <c r="A2130" s="35">
        <v>2128</v>
      </c>
      <c r="B2130" s="36" t="s">
        <v>1847</v>
      </c>
      <c r="C2130" s="3">
        <v>29679.274791473588</v>
      </c>
      <c r="D2130" s="4">
        <v>9418</v>
      </c>
      <c r="E2130" s="37">
        <v>39276</v>
      </c>
      <c r="F2130" s="53" t="s">
        <v>1248</v>
      </c>
    </row>
    <row r="2131" spans="1:6" ht="24.95" customHeight="1" x14ac:dyDescent="0.2">
      <c r="A2131" s="35">
        <v>2129</v>
      </c>
      <c r="B2131" s="36" t="s">
        <v>6343</v>
      </c>
      <c r="C2131" s="3">
        <f>'2023'!E113</f>
        <v>29674.14</v>
      </c>
      <c r="D2131" s="4">
        <f>'2023'!F113</f>
        <v>4369</v>
      </c>
      <c r="E2131" s="37">
        <v>45212</v>
      </c>
      <c r="F2131" s="53" t="s">
        <v>4</v>
      </c>
    </row>
    <row r="2132" spans="1:6" ht="24.95" customHeight="1" x14ac:dyDescent="0.2">
      <c r="A2132" s="35">
        <v>2130</v>
      </c>
      <c r="B2132" s="36" t="s">
        <v>7235</v>
      </c>
      <c r="C2132" s="3">
        <f>'2024'!E109</f>
        <v>29564.730000000003</v>
      </c>
      <c r="D2132" s="4">
        <f>'2024'!F109</f>
        <v>4462</v>
      </c>
      <c r="E2132" s="37">
        <v>45436</v>
      </c>
      <c r="F2132" s="53" t="s">
        <v>4</v>
      </c>
    </row>
    <row r="2133" spans="1:6" ht="24.95" customHeight="1" x14ac:dyDescent="0.2">
      <c r="A2133" s="35">
        <v>2131</v>
      </c>
      <c r="B2133" s="36" t="s">
        <v>1848</v>
      </c>
      <c r="C2133" s="3">
        <v>29562.92</v>
      </c>
      <c r="D2133" s="4">
        <v>5566</v>
      </c>
      <c r="E2133" s="37">
        <v>43133</v>
      </c>
      <c r="F2133" s="53" t="s">
        <v>253</v>
      </c>
    </row>
    <row r="2134" spans="1:6" ht="24.95" customHeight="1" x14ac:dyDescent="0.2">
      <c r="A2134" s="35">
        <v>2132</v>
      </c>
      <c r="B2134" s="36" t="s">
        <v>1849</v>
      </c>
      <c r="C2134" s="3">
        <v>29554</v>
      </c>
      <c r="D2134" s="4">
        <v>7024</v>
      </c>
      <c r="E2134" s="37">
        <v>42293</v>
      </c>
      <c r="F2134" s="53" t="s">
        <v>1850</v>
      </c>
    </row>
    <row r="2135" spans="1:6" ht="24.95" customHeight="1" x14ac:dyDescent="0.2">
      <c r="A2135" s="35">
        <v>2133</v>
      </c>
      <c r="B2135" s="36" t="s">
        <v>1851</v>
      </c>
      <c r="C2135" s="3">
        <v>29539.75</v>
      </c>
      <c r="D2135" s="4">
        <v>5351</v>
      </c>
      <c r="E2135" s="37">
        <v>43343</v>
      </c>
      <c r="F2135" s="53" t="s">
        <v>4</v>
      </c>
    </row>
    <row r="2136" spans="1:6" ht="24.95" customHeight="1" x14ac:dyDescent="0.2">
      <c r="A2136" s="35">
        <v>2134</v>
      </c>
      <c r="B2136" s="36" t="s">
        <v>1852</v>
      </c>
      <c r="C2136" s="3">
        <v>29531.37</v>
      </c>
      <c r="D2136" s="4">
        <v>6286</v>
      </c>
      <c r="E2136" s="37">
        <v>44022</v>
      </c>
      <c r="F2136" s="53" t="s">
        <v>4</v>
      </c>
    </row>
    <row r="2137" spans="1:6" ht="24.95" customHeight="1" x14ac:dyDescent="0.2">
      <c r="A2137" s="35">
        <v>2135</v>
      </c>
      <c r="B2137" s="36" t="s">
        <v>6345</v>
      </c>
      <c r="C2137" s="3">
        <f>'2023'!E115+'2024'!E329</f>
        <v>29518.639999999999</v>
      </c>
      <c r="D2137" s="4">
        <f>'2023'!F115+'2024'!F329</f>
        <v>5005</v>
      </c>
      <c r="E2137" s="37">
        <v>44953</v>
      </c>
      <c r="F2137" s="53" t="s">
        <v>4</v>
      </c>
    </row>
    <row r="2138" spans="1:6" ht="24.95" customHeight="1" x14ac:dyDescent="0.2">
      <c r="A2138" s="35">
        <v>2136</v>
      </c>
      <c r="B2138" s="36" t="s">
        <v>1853</v>
      </c>
      <c r="C2138" s="3">
        <v>29497.219647822058</v>
      </c>
      <c r="D2138" s="4">
        <v>7599</v>
      </c>
      <c r="E2138" s="37">
        <v>40032</v>
      </c>
      <c r="F2138" s="53" t="s">
        <v>4</v>
      </c>
    </row>
    <row r="2139" spans="1:6" ht="24.95" customHeight="1" x14ac:dyDescent="0.2">
      <c r="A2139" s="35">
        <v>2137</v>
      </c>
      <c r="B2139" s="36" t="s">
        <v>1854</v>
      </c>
      <c r="C2139" s="3">
        <v>29464.79</v>
      </c>
      <c r="D2139" s="4">
        <v>4839</v>
      </c>
      <c r="E2139" s="37">
        <v>43504</v>
      </c>
      <c r="F2139" s="53" t="s">
        <v>4</v>
      </c>
    </row>
    <row r="2140" spans="1:6" ht="24.95" customHeight="1" x14ac:dyDescent="0.2">
      <c r="A2140" s="35">
        <v>2138</v>
      </c>
      <c r="B2140" s="36" t="s">
        <v>1855</v>
      </c>
      <c r="C2140" s="3">
        <v>29438.36</v>
      </c>
      <c r="D2140" s="4">
        <v>5652</v>
      </c>
      <c r="E2140" s="37">
        <v>43154</v>
      </c>
      <c r="F2140" s="53" t="s">
        <v>4</v>
      </c>
    </row>
    <row r="2141" spans="1:6" ht="24.95" customHeight="1" x14ac:dyDescent="0.2">
      <c r="A2141" s="35">
        <v>2139</v>
      </c>
      <c r="B2141" s="36" t="s">
        <v>1856</v>
      </c>
      <c r="C2141" s="3">
        <v>29421.55</v>
      </c>
      <c r="D2141" s="4">
        <v>7374</v>
      </c>
      <c r="E2141" s="37">
        <v>42594</v>
      </c>
      <c r="F2141" s="53" t="s">
        <v>511</v>
      </c>
    </row>
    <row r="2142" spans="1:6" ht="24.95" customHeight="1" x14ac:dyDescent="0.2">
      <c r="A2142" s="35">
        <v>2140</v>
      </c>
      <c r="B2142" s="36" t="s">
        <v>1857</v>
      </c>
      <c r="C2142" s="3">
        <v>29418.732622798889</v>
      </c>
      <c r="D2142" s="4">
        <v>9681</v>
      </c>
      <c r="E2142" s="37">
        <v>37484</v>
      </c>
      <c r="F2142" s="53" t="s">
        <v>673</v>
      </c>
    </row>
    <row r="2143" spans="1:6" ht="24.95" customHeight="1" x14ac:dyDescent="0.2">
      <c r="A2143" s="35">
        <v>2141</v>
      </c>
      <c r="B2143" s="36" t="s">
        <v>1858</v>
      </c>
      <c r="C2143" s="3">
        <v>29412.216172381835</v>
      </c>
      <c r="D2143" s="4">
        <v>8983</v>
      </c>
      <c r="E2143" s="37">
        <v>39584</v>
      </c>
      <c r="F2143" s="53" t="s">
        <v>125</v>
      </c>
    </row>
    <row r="2144" spans="1:6" ht="24.95" customHeight="1" x14ac:dyDescent="0.2">
      <c r="A2144" s="35">
        <v>2142</v>
      </c>
      <c r="B2144" s="36" t="s">
        <v>1859</v>
      </c>
      <c r="C2144" s="3">
        <v>29388.901760889712</v>
      </c>
      <c r="D2144" s="4">
        <v>7482</v>
      </c>
      <c r="E2144" s="37">
        <v>39899</v>
      </c>
      <c r="F2144" s="53" t="s">
        <v>125</v>
      </c>
    </row>
    <row r="2145" spans="1:6" ht="24.95" customHeight="1" x14ac:dyDescent="0.2">
      <c r="A2145" s="35">
        <v>2143</v>
      </c>
      <c r="B2145" s="36" t="s">
        <v>1860</v>
      </c>
      <c r="C2145" s="3">
        <v>29366.31139944393</v>
      </c>
      <c r="D2145" s="4">
        <v>8802</v>
      </c>
      <c r="E2145" s="37">
        <v>38079</v>
      </c>
      <c r="F2145" s="53" t="s">
        <v>975</v>
      </c>
    </row>
    <row r="2146" spans="1:6" ht="24.95" customHeight="1" x14ac:dyDescent="0.2">
      <c r="A2146" s="35">
        <v>2144</v>
      </c>
      <c r="B2146" s="36" t="s">
        <v>1861</v>
      </c>
      <c r="C2146" s="3">
        <v>29347</v>
      </c>
      <c r="D2146" s="4">
        <v>4747</v>
      </c>
      <c r="E2146" s="37">
        <v>44036</v>
      </c>
      <c r="F2146" s="53" t="s">
        <v>129</v>
      </c>
    </row>
    <row r="2147" spans="1:6" ht="24.95" customHeight="1" x14ac:dyDescent="0.2">
      <c r="A2147" s="35">
        <v>2145</v>
      </c>
      <c r="B2147" s="36" t="s">
        <v>1862</v>
      </c>
      <c r="C2147" s="3">
        <v>29319</v>
      </c>
      <c r="D2147" s="4">
        <v>4491</v>
      </c>
      <c r="E2147" s="37">
        <v>44813</v>
      </c>
      <c r="F2147" s="53" t="s">
        <v>129</v>
      </c>
    </row>
    <row r="2148" spans="1:6" ht="24.95" customHeight="1" x14ac:dyDescent="0.2">
      <c r="A2148" s="35">
        <v>2146</v>
      </c>
      <c r="B2148" s="36" t="s">
        <v>4636</v>
      </c>
      <c r="C2148" s="3">
        <v>29316.117354031514</v>
      </c>
      <c r="D2148" s="4">
        <v>7697</v>
      </c>
      <c r="E2148" s="37">
        <v>40830</v>
      </c>
      <c r="F2148" s="53" t="s">
        <v>4</v>
      </c>
    </row>
    <row r="2149" spans="1:6" ht="24.95" customHeight="1" x14ac:dyDescent="0.2">
      <c r="A2149" s="35">
        <v>2147</v>
      </c>
      <c r="B2149" s="36" t="s">
        <v>1863</v>
      </c>
      <c r="C2149" s="3">
        <v>29302.810000000005</v>
      </c>
      <c r="D2149" s="4">
        <v>5708</v>
      </c>
      <c r="E2149" s="37">
        <v>44876</v>
      </c>
      <c r="F2149" s="53" t="s">
        <v>1864</v>
      </c>
    </row>
    <row r="2150" spans="1:6" ht="24.95" customHeight="1" x14ac:dyDescent="0.2">
      <c r="A2150" s="35">
        <v>2148</v>
      </c>
      <c r="B2150" s="36" t="s">
        <v>1865</v>
      </c>
      <c r="C2150" s="3">
        <v>29277.398053753477</v>
      </c>
      <c r="D2150" s="4">
        <v>6725</v>
      </c>
      <c r="E2150" s="37">
        <v>41754</v>
      </c>
      <c r="F2150" s="53" t="s">
        <v>817</v>
      </c>
    </row>
    <row r="2151" spans="1:6" ht="24.95" customHeight="1" x14ac:dyDescent="0.2">
      <c r="A2151" s="35">
        <v>2149</v>
      </c>
      <c r="B2151" s="36" t="s">
        <v>1866</v>
      </c>
      <c r="C2151" s="3">
        <v>29239.168211306765</v>
      </c>
      <c r="D2151" s="4">
        <v>14442</v>
      </c>
      <c r="E2151" s="37">
        <v>35657</v>
      </c>
      <c r="F2151" s="53" t="s">
        <v>374</v>
      </c>
    </row>
    <row r="2152" spans="1:6" ht="24.95" customHeight="1" x14ac:dyDescent="0.2">
      <c r="A2152" s="35">
        <v>2150</v>
      </c>
      <c r="B2152" s="36" t="s">
        <v>1867</v>
      </c>
      <c r="C2152" s="3">
        <v>29215.708989805378</v>
      </c>
      <c r="D2152" s="4">
        <v>12086</v>
      </c>
      <c r="E2152" s="37">
        <v>38086</v>
      </c>
      <c r="F2152" s="53" t="s">
        <v>125</v>
      </c>
    </row>
    <row r="2153" spans="1:6" ht="24.95" customHeight="1" x14ac:dyDescent="0.2">
      <c r="A2153" s="35">
        <v>2151</v>
      </c>
      <c r="B2153" s="36" t="s">
        <v>7236</v>
      </c>
      <c r="C2153" s="3">
        <f>'2024'!E110</f>
        <v>29170.77</v>
      </c>
      <c r="D2153" s="4">
        <f>'2024'!F110</f>
        <v>4058</v>
      </c>
      <c r="E2153" s="37">
        <v>45387</v>
      </c>
      <c r="F2153" s="53" t="s">
        <v>16</v>
      </c>
    </row>
    <row r="2154" spans="1:6" ht="24.95" customHeight="1" x14ac:dyDescent="0.2">
      <c r="A2154" s="35">
        <v>2152</v>
      </c>
      <c r="B2154" s="36" t="s">
        <v>4637</v>
      </c>
      <c r="C2154" s="3">
        <v>29151.13982854495</v>
      </c>
      <c r="D2154" s="4">
        <v>8350</v>
      </c>
      <c r="E2154" s="37">
        <v>40641</v>
      </c>
      <c r="F2154" s="53" t="s">
        <v>180</v>
      </c>
    </row>
    <row r="2155" spans="1:6" ht="24.95" customHeight="1" x14ac:dyDescent="0.2">
      <c r="A2155" s="35">
        <v>2153</v>
      </c>
      <c r="B2155" s="36" t="s">
        <v>1870</v>
      </c>
      <c r="C2155" s="3">
        <v>29106.927710843374</v>
      </c>
      <c r="D2155" s="4">
        <v>8879</v>
      </c>
      <c r="E2155" s="37">
        <v>38702</v>
      </c>
      <c r="F2155" s="53" t="s">
        <v>6531</v>
      </c>
    </row>
    <row r="2156" spans="1:6" ht="24.95" customHeight="1" x14ac:dyDescent="0.2">
      <c r="A2156" s="35">
        <v>2154</v>
      </c>
      <c r="B2156" s="36" t="s">
        <v>1871</v>
      </c>
      <c r="C2156" s="3">
        <v>29068.46</v>
      </c>
      <c r="D2156" s="4">
        <v>5844</v>
      </c>
      <c r="E2156" s="37">
        <v>42846</v>
      </c>
      <c r="F2156" s="53" t="s">
        <v>4</v>
      </c>
    </row>
    <row r="2157" spans="1:6" ht="24.95" customHeight="1" x14ac:dyDescent="0.2">
      <c r="A2157" s="35">
        <v>2155</v>
      </c>
      <c r="B2157" s="36" t="s">
        <v>1872</v>
      </c>
      <c r="C2157" s="3">
        <v>29058.734939759037</v>
      </c>
      <c r="D2157" s="4">
        <v>20869</v>
      </c>
      <c r="E2157" s="37">
        <v>35559</v>
      </c>
      <c r="F2157" s="53" t="s">
        <v>176</v>
      </c>
    </row>
    <row r="2158" spans="1:6" ht="24.95" customHeight="1" x14ac:dyDescent="0.2">
      <c r="A2158" s="35">
        <v>2156</v>
      </c>
      <c r="B2158" s="36" t="s">
        <v>1873</v>
      </c>
      <c r="C2158" s="3">
        <v>29030.99</v>
      </c>
      <c r="D2158" s="4">
        <v>5203</v>
      </c>
      <c r="E2158" s="37">
        <v>43308</v>
      </c>
      <c r="F2158" s="53" t="s">
        <v>4</v>
      </c>
    </row>
    <row r="2159" spans="1:6" ht="24.95" customHeight="1" x14ac:dyDescent="0.2">
      <c r="A2159" s="35">
        <v>2157</v>
      </c>
      <c r="B2159" s="36" t="s">
        <v>1874</v>
      </c>
      <c r="C2159" s="3">
        <v>28989.515755329008</v>
      </c>
      <c r="D2159" s="4">
        <v>11928</v>
      </c>
      <c r="E2159" s="37">
        <v>37036</v>
      </c>
      <c r="F2159" s="53" t="s">
        <v>673</v>
      </c>
    </row>
    <row r="2160" spans="1:6" ht="24.95" customHeight="1" x14ac:dyDescent="0.2">
      <c r="A2160" s="35">
        <v>2158</v>
      </c>
      <c r="B2160" s="36" t="s">
        <v>1875</v>
      </c>
      <c r="C2160" s="3">
        <v>28970.32</v>
      </c>
      <c r="D2160" s="4">
        <v>6033</v>
      </c>
      <c r="E2160" s="37">
        <v>42748</v>
      </c>
      <c r="F2160" s="53" t="s">
        <v>4</v>
      </c>
    </row>
    <row r="2161" spans="1:6" ht="24.95" customHeight="1" x14ac:dyDescent="0.2">
      <c r="A2161" s="35">
        <v>2159</v>
      </c>
      <c r="B2161" s="36" t="s">
        <v>1876</v>
      </c>
      <c r="C2161" s="3">
        <v>28928.63762743281</v>
      </c>
      <c r="D2161" s="4">
        <v>8413</v>
      </c>
      <c r="E2161" s="37">
        <v>39108</v>
      </c>
      <c r="F2161" s="53" t="s">
        <v>95</v>
      </c>
    </row>
    <row r="2162" spans="1:6" ht="24.95" customHeight="1" x14ac:dyDescent="0.2">
      <c r="A2162" s="35">
        <v>2160</v>
      </c>
      <c r="B2162" s="36" t="s">
        <v>1877</v>
      </c>
      <c r="C2162" s="3">
        <v>28923.24</v>
      </c>
      <c r="D2162" s="4">
        <v>5004</v>
      </c>
      <c r="E2162" s="37">
        <v>43749</v>
      </c>
      <c r="F2162" s="53" t="s">
        <v>4</v>
      </c>
    </row>
    <row r="2163" spans="1:6" ht="24.95" customHeight="1" x14ac:dyDescent="0.2">
      <c r="A2163" s="35">
        <v>2161</v>
      </c>
      <c r="B2163" s="36" t="s">
        <v>4638</v>
      </c>
      <c r="C2163" s="3">
        <v>28873.378127896201</v>
      </c>
      <c r="D2163" s="4">
        <v>7525</v>
      </c>
      <c r="E2163" s="37">
        <v>40935</v>
      </c>
      <c r="F2163" s="53" t="s">
        <v>4</v>
      </c>
    </row>
    <row r="2164" spans="1:6" ht="24.95" customHeight="1" x14ac:dyDescent="0.2">
      <c r="A2164" s="35">
        <v>2162</v>
      </c>
      <c r="B2164" s="36" t="s">
        <v>1878</v>
      </c>
      <c r="C2164" s="3">
        <v>28844.126506024098</v>
      </c>
      <c r="D2164" s="4">
        <v>9387</v>
      </c>
      <c r="E2164" s="37">
        <v>37883</v>
      </c>
      <c r="F2164" s="53" t="s">
        <v>673</v>
      </c>
    </row>
    <row r="2165" spans="1:6" ht="24.95" customHeight="1" x14ac:dyDescent="0.2">
      <c r="A2165" s="35">
        <v>2163</v>
      </c>
      <c r="B2165" s="36" t="s">
        <v>4639</v>
      </c>
      <c r="C2165" s="3">
        <v>28798.221733086193</v>
      </c>
      <c r="D2165" s="4">
        <v>8191</v>
      </c>
      <c r="E2165" s="37">
        <v>41558</v>
      </c>
      <c r="F2165" s="53" t="s">
        <v>4</v>
      </c>
    </row>
    <row r="2166" spans="1:6" ht="24.95" customHeight="1" x14ac:dyDescent="0.2">
      <c r="A2166" s="35">
        <v>2164</v>
      </c>
      <c r="B2166" s="36" t="s">
        <v>1879</v>
      </c>
      <c r="C2166" s="3">
        <v>28751.158480074144</v>
      </c>
      <c r="D2166" s="4">
        <v>7468</v>
      </c>
      <c r="E2166" s="37">
        <v>40480</v>
      </c>
      <c r="F2166" s="53" t="s">
        <v>4</v>
      </c>
    </row>
    <row r="2167" spans="1:6" ht="24.95" customHeight="1" x14ac:dyDescent="0.2">
      <c r="A2167" s="35">
        <v>2165</v>
      </c>
      <c r="B2167" s="36" t="s">
        <v>1880</v>
      </c>
      <c r="C2167" s="3">
        <v>28740</v>
      </c>
      <c r="D2167" s="4">
        <v>6510</v>
      </c>
      <c r="E2167" s="37">
        <v>42286</v>
      </c>
      <c r="F2167" s="53" t="s">
        <v>89</v>
      </c>
    </row>
    <row r="2168" spans="1:6" ht="24.95" customHeight="1" x14ac:dyDescent="0.2">
      <c r="A2168" s="35">
        <v>2166</v>
      </c>
      <c r="B2168" s="36" t="s">
        <v>4640</v>
      </c>
      <c r="C2168" s="3">
        <v>28726.107101482863</v>
      </c>
      <c r="D2168" s="4">
        <v>7058</v>
      </c>
      <c r="E2168" s="37">
        <v>40844</v>
      </c>
      <c r="F2168" s="53" t="s">
        <v>4</v>
      </c>
    </row>
    <row r="2169" spans="1:6" ht="24.95" customHeight="1" x14ac:dyDescent="0.2">
      <c r="A2169" s="35">
        <v>2167</v>
      </c>
      <c r="B2169" s="36" t="s">
        <v>1881</v>
      </c>
      <c r="C2169" s="3">
        <v>28711</v>
      </c>
      <c r="D2169" s="4">
        <v>6996</v>
      </c>
      <c r="E2169" s="37">
        <v>42538</v>
      </c>
      <c r="F2169" s="53" t="s">
        <v>129</v>
      </c>
    </row>
    <row r="2170" spans="1:6" ht="24.95" customHeight="1" x14ac:dyDescent="0.2">
      <c r="A2170" s="35">
        <v>2168</v>
      </c>
      <c r="B2170" s="36" t="s">
        <v>1882</v>
      </c>
      <c r="C2170" s="3">
        <v>28696.739999999998</v>
      </c>
      <c r="D2170" s="4">
        <v>5859</v>
      </c>
      <c r="E2170" s="37">
        <v>42909</v>
      </c>
      <c r="F2170" s="53" t="s">
        <v>505</v>
      </c>
    </row>
    <row r="2171" spans="1:6" ht="24.95" customHeight="1" x14ac:dyDescent="0.2">
      <c r="A2171" s="35">
        <v>2169</v>
      </c>
      <c r="B2171" s="36" t="s">
        <v>1883</v>
      </c>
      <c r="C2171" s="3">
        <v>28675.47</v>
      </c>
      <c r="D2171" s="4">
        <v>6547</v>
      </c>
      <c r="E2171" s="37">
        <v>44785</v>
      </c>
      <c r="F2171" s="53" t="s">
        <v>505</v>
      </c>
    </row>
    <row r="2172" spans="1:6" ht="24.95" customHeight="1" x14ac:dyDescent="0.2">
      <c r="A2172" s="35">
        <v>2170</v>
      </c>
      <c r="B2172" s="36" t="s">
        <v>1884</v>
      </c>
      <c r="C2172" s="3">
        <v>28672.584569045412</v>
      </c>
      <c r="D2172" s="4">
        <v>9483</v>
      </c>
      <c r="E2172" s="37">
        <v>38569</v>
      </c>
      <c r="F2172" s="53" t="s">
        <v>186</v>
      </c>
    </row>
    <row r="2173" spans="1:6" ht="24.95" customHeight="1" x14ac:dyDescent="0.2">
      <c r="A2173" s="35">
        <v>2171</v>
      </c>
      <c r="B2173" s="36" t="s">
        <v>1885</v>
      </c>
      <c r="C2173" s="3">
        <v>28659.928174235403</v>
      </c>
      <c r="D2173" s="4">
        <v>8193</v>
      </c>
      <c r="E2173" s="37">
        <v>39493</v>
      </c>
      <c r="F2173" s="53" t="s">
        <v>45</v>
      </c>
    </row>
    <row r="2174" spans="1:6" ht="24.95" customHeight="1" x14ac:dyDescent="0.2">
      <c r="A2174" s="35">
        <v>2172</v>
      </c>
      <c r="B2174" s="36" t="s">
        <v>4641</v>
      </c>
      <c r="C2174" s="3">
        <v>28612.864921223358</v>
      </c>
      <c r="D2174" s="4">
        <v>6864</v>
      </c>
      <c r="E2174" s="37">
        <v>41488</v>
      </c>
      <c r="F2174" s="53" t="s">
        <v>6525</v>
      </c>
    </row>
    <row r="2175" spans="1:6" ht="24.95" customHeight="1" x14ac:dyDescent="0.2">
      <c r="A2175" s="35">
        <v>2173</v>
      </c>
      <c r="B2175" s="36" t="s">
        <v>1886</v>
      </c>
      <c r="C2175" s="3">
        <v>28558.86</v>
      </c>
      <c r="D2175" s="4">
        <v>5860</v>
      </c>
      <c r="E2175" s="37">
        <v>43812</v>
      </c>
      <c r="F2175" s="53" t="s">
        <v>1235</v>
      </c>
    </row>
    <row r="2176" spans="1:6" ht="24.95" customHeight="1" x14ac:dyDescent="0.2">
      <c r="A2176" s="35">
        <v>2174</v>
      </c>
      <c r="B2176" s="36" t="s">
        <v>1887</v>
      </c>
      <c r="C2176" s="3">
        <v>28516.276645041708</v>
      </c>
      <c r="D2176" s="4">
        <v>17716</v>
      </c>
      <c r="E2176" s="37">
        <v>35678</v>
      </c>
      <c r="F2176" s="53" t="s">
        <v>673</v>
      </c>
    </row>
    <row r="2177" spans="1:6" ht="24.95" customHeight="1" x14ac:dyDescent="0.2">
      <c r="A2177" s="35">
        <v>2175</v>
      </c>
      <c r="B2177" s="36" t="s">
        <v>1888</v>
      </c>
      <c r="C2177" s="3">
        <v>28497.35</v>
      </c>
      <c r="D2177" s="4">
        <v>5652</v>
      </c>
      <c r="E2177" s="37">
        <v>43189</v>
      </c>
      <c r="F2177" s="53" t="s">
        <v>220</v>
      </c>
    </row>
    <row r="2178" spans="1:6" ht="24.95" customHeight="1" x14ac:dyDescent="0.2">
      <c r="A2178" s="35">
        <v>2176</v>
      </c>
      <c r="B2178" s="36" t="s">
        <v>1889</v>
      </c>
      <c r="C2178" s="3">
        <v>28482.970342910103</v>
      </c>
      <c r="D2178" s="4">
        <v>10674</v>
      </c>
      <c r="E2178" s="37">
        <v>37183</v>
      </c>
      <c r="F2178" s="53" t="s">
        <v>1890</v>
      </c>
    </row>
    <row r="2179" spans="1:6" ht="24.95" customHeight="1" x14ac:dyDescent="0.2">
      <c r="A2179" s="35">
        <v>2177</v>
      </c>
      <c r="B2179" s="36" t="s">
        <v>4642</v>
      </c>
      <c r="C2179" s="3">
        <v>28471.240732159407</v>
      </c>
      <c r="D2179" s="4">
        <v>8624</v>
      </c>
      <c r="E2179" s="37">
        <v>40697</v>
      </c>
      <c r="F2179" s="53" t="s">
        <v>6531</v>
      </c>
    </row>
    <row r="2180" spans="1:6" ht="24.95" customHeight="1" x14ac:dyDescent="0.2">
      <c r="A2180" s="35">
        <v>2178</v>
      </c>
      <c r="B2180" s="36" t="s">
        <v>1891</v>
      </c>
      <c r="C2180" s="3">
        <v>28382.761816496757</v>
      </c>
      <c r="D2180" s="4">
        <v>8575</v>
      </c>
      <c r="E2180" s="37">
        <v>38149</v>
      </c>
      <c r="F2180" s="53" t="s">
        <v>45</v>
      </c>
    </row>
    <row r="2181" spans="1:6" ht="24.95" customHeight="1" x14ac:dyDescent="0.2">
      <c r="A2181" s="35">
        <v>2179</v>
      </c>
      <c r="B2181" s="36" t="s">
        <v>6346</v>
      </c>
      <c r="C2181" s="3">
        <f>'2023'!E116+'2024'!E389</f>
        <v>28377.74</v>
      </c>
      <c r="D2181" s="4">
        <f>'2023'!F116+'2024'!F389</f>
        <v>4557</v>
      </c>
      <c r="E2181" s="37">
        <v>45012</v>
      </c>
      <c r="F2181" s="53" t="s">
        <v>220</v>
      </c>
    </row>
    <row r="2182" spans="1:6" ht="24.95" customHeight="1" x14ac:dyDescent="0.2">
      <c r="A2182" s="35">
        <v>2180</v>
      </c>
      <c r="B2182" s="36" t="s">
        <v>1892</v>
      </c>
      <c r="C2182" s="3">
        <v>28363.357275254868</v>
      </c>
      <c r="D2182" s="4">
        <v>8077</v>
      </c>
      <c r="E2182" s="37">
        <v>36147</v>
      </c>
      <c r="F2182" s="53" t="s">
        <v>1893</v>
      </c>
    </row>
    <row r="2183" spans="1:6" ht="24.95" customHeight="1" x14ac:dyDescent="0.2">
      <c r="A2183" s="35">
        <v>2181</v>
      </c>
      <c r="B2183" s="36" t="s">
        <v>4643</v>
      </c>
      <c r="C2183" s="3">
        <v>28343.217099165897</v>
      </c>
      <c r="D2183" s="4">
        <v>8464</v>
      </c>
      <c r="E2183" s="37">
        <v>40746</v>
      </c>
      <c r="F2183" s="53" t="s">
        <v>4</v>
      </c>
    </row>
    <row r="2184" spans="1:6" ht="24.95" customHeight="1" x14ac:dyDescent="0.2">
      <c r="A2184" s="35">
        <v>2182</v>
      </c>
      <c r="B2184" s="36" t="s">
        <v>1894</v>
      </c>
      <c r="C2184" s="3">
        <v>28296.165430954588</v>
      </c>
      <c r="D2184" s="4">
        <v>10498</v>
      </c>
      <c r="E2184" s="37">
        <v>37001</v>
      </c>
      <c r="F2184" s="53" t="s">
        <v>176</v>
      </c>
    </row>
    <row r="2185" spans="1:6" ht="24.95" customHeight="1" x14ac:dyDescent="0.2">
      <c r="A2185" s="35">
        <v>2183</v>
      </c>
      <c r="B2185" s="36" t="s">
        <v>1895</v>
      </c>
      <c r="C2185" s="3">
        <v>28258.225208526415</v>
      </c>
      <c r="D2185" s="4">
        <v>8927</v>
      </c>
      <c r="E2185" s="37">
        <v>37631</v>
      </c>
      <c r="F2185" s="53" t="s">
        <v>1896</v>
      </c>
    </row>
    <row r="2186" spans="1:6" ht="24.95" customHeight="1" x14ac:dyDescent="0.2">
      <c r="A2186" s="35">
        <v>2184</v>
      </c>
      <c r="B2186" s="36" t="s">
        <v>1897</v>
      </c>
      <c r="C2186" s="3">
        <v>28234.765987025025</v>
      </c>
      <c r="D2186" s="4">
        <v>8124</v>
      </c>
      <c r="E2186" s="37">
        <v>37750</v>
      </c>
      <c r="F2186" s="53" t="s">
        <v>1898</v>
      </c>
    </row>
    <row r="2187" spans="1:6" ht="24.95" customHeight="1" x14ac:dyDescent="0.2">
      <c r="A2187" s="35">
        <v>2185</v>
      </c>
      <c r="B2187" s="36" t="s">
        <v>1899</v>
      </c>
      <c r="C2187" s="3">
        <v>28199</v>
      </c>
      <c r="D2187" s="4">
        <v>6375</v>
      </c>
      <c r="E2187" s="37">
        <v>42615</v>
      </c>
      <c r="F2187" s="53" t="s">
        <v>439</v>
      </c>
    </row>
    <row r="2188" spans="1:6" ht="24.95" customHeight="1" x14ac:dyDescent="0.2">
      <c r="A2188" s="35">
        <v>2186</v>
      </c>
      <c r="B2188" s="36" t="s">
        <v>1900</v>
      </c>
      <c r="C2188" s="3">
        <v>28187</v>
      </c>
      <c r="D2188" s="4">
        <v>5798</v>
      </c>
      <c r="E2188" s="37">
        <v>42279</v>
      </c>
      <c r="F2188" s="53" t="s">
        <v>129</v>
      </c>
    </row>
    <row r="2189" spans="1:6" ht="24.95" customHeight="1" x14ac:dyDescent="0.2">
      <c r="A2189" s="35">
        <v>2187</v>
      </c>
      <c r="B2189" s="36" t="s">
        <v>1901</v>
      </c>
      <c r="C2189" s="3">
        <v>28142.608897126971</v>
      </c>
      <c r="D2189" s="4">
        <v>8719</v>
      </c>
      <c r="E2189" s="37">
        <v>38618</v>
      </c>
      <c r="F2189" s="53" t="s">
        <v>45</v>
      </c>
    </row>
    <row r="2190" spans="1:6" ht="24.95" customHeight="1" x14ac:dyDescent="0.2">
      <c r="A2190" s="35">
        <v>2188</v>
      </c>
      <c r="B2190" s="36" t="s">
        <v>1902</v>
      </c>
      <c r="C2190" s="3">
        <v>28124.131139944395</v>
      </c>
      <c r="D2190" s="4">
        <v>12587</v>
      </c>
      <c r="E2190" s="37">
        <v>36497</v>
      </c>
      <c r="F2190" s="53" t="s">
        <v>6530</v>
      </c>
    </row>
    <row r="2191" spans="1:6" ht="24.95" customHeight="1" x14ac:dyDescent="0.2">
      <c r="A2191" s="35">
        <v>2189</v>
      </c>
      <c r="B2191" s="36" t="s">
        <v>1903</v>
      </c>
      <c r="C2191" s="3">
        <v>28120.134383688601</v>
      </c>
      <c r="D2191" s="4">
        <v>6143</v>
      </c>
      <c r="E2191" s="37">
        <v>41670</v>
      </c>
      <c r="F2191" s="53" t="s">
        <v>6528</v>
      </c>
    </row>
    <row r="2192" spans="1:6" ht="24.95" customHeight="1" x14ac:dyDescent="0.2">
      <c r="A2192" s="35">
        <v>2190</v>
      </c>
      <c r="B2192" s="36" t="s">
        <v>1904</v>
      </c>
      <c r="C2192" s="3">
        <v>28042.458294717333</v>
      </c>
      <c r="D2192" s="4">
        <v>9934</v>
      </c>
      <c r="E2192" s="37">
        <v>37547</v>
      </c>
      <c r="F2192" s="53" t="s">
        <v>374</v>
      </c>
    </row>
    <row r="2193" spans="1:6" ht="24.95" customHeight="1" x14ac:dyDescent="0.2">
      <c r="A2193" s="35">
        <v>2191</v>
      </c>
      <c r="B2193" s="36" t="s">
        <v>1906</v>
      </c>
      <c r="C2193" s="3">
        <v>28008.14</v>
      </c>
      <c r="D2193" s="4">
        <v>5610</v>
      </c>
      <c r="E2193" s="37">
        <v>42937</v>
      </c>
      <c r="F2193" s="53" t="s">
        <v>489</v>
      </c>
    </row>
    <row r="2194" spans="1:6" ht="24.95" customHeight="1" x14ac:dyDescent="0.2">
      <c r="A2194" s="35">
        <v>2192</v>
      </c>
      <c r="B2194" s="36" t="s">
        <v>1907</v>
      </c>
      <c r="C2194" s="3">
        <v>27998.2</v>
      </c>
      <c r="D2194" s="4">
        <v>6519</v>
      </c>
      <c r="E2194" s="37">
        <v>43371</v>
      </c>
      <c r="F2194" s="53" t="s">
        <v>638</v>
      </c>
    </row>
    <row r="2195" spans="1:6" ht="24.95" customHeight="1" x14ac:dyDescent="0.2">
      <c r="A2195" s="35">
        <v>2193</v>
      </c>
      <c r="B2195" s="36" t="s">
        <v>1908</v>
      </c>
      <c r="C2195" s="3">
        <v>27969.879518072288</v>
      </c>
      <c r="D2195" s="4">
        <v>9258</v>
      </c>
      <c r="E2195" s="37">
        <v>38576</v>
      </c>
      <c r="F2195" s="53" t="s">
        <v>45</v>
      </c>
    </row>
    <row r="2196" spans="1:6" ht="24.95" customHeight="1" x14ac:dyDescent="0.2">
      <c r="A2196" s="35">
        <v>2194</v>
      </c>
      <c r="B2196" s="36" t="s">
        <v>7237</v>
      </c>
      <c r="C2196" s="3">
        <f>'2024'!E111</f>
        <v>27961</v>
      </c>
      <c r="D2196" s="4">
        <f>'2024'!F111</f>
        <v>4161</v>
      </c>
      <c r="E2196" s="37">
        <v>45541</v>
      </c>
      <c r="F2196" s="53" t="s">
        <v>6751</v>
      </c>
    </row>
    <row r="2197" spans="1:6" ht="24.95" customHeight="1" x14ac:dyDescent="0.2">
      <c r="A2197" s="35">
        <v>2195</v>
      </c>
      <c r="B2197" s="36" t="s">
        <v>1909</v>
      </c>
      <c r="C2197" s="3">
        <v>27937.297265987025</v>
      </c>
      <c r="D2197" s="4">
        <v>7714</v>
      </c>
      <c r="E2197" s="37">
        <v>38359</v>
      </c>
      <c r="F2197" s="53" t="s">
        <v>1244</v>
      </c>
    </row>
    <row r="2198" spans="1:6" ht="24.95" customHeight="1" x14ac:dyDescent="0.2">
      <c r="A2198" s="35">
        <v>2196</v>
      </c>
      <c r="B2198" s="36" t="s">
        <v>1910</v>
      </c>
      <c r="C2198" s="3">
        <v>27865.790083410568</v>
      </c>
      <c r="D2198" s="4">
        <v>8055</v>
      </c>
      <c r="E2198" s="37">
        <v>38268</v>
      </c>
      <c r="F2198" s="53" t="s">
        <v>1260</v>
      </c>
    </row>
    <row r="2199" spans="1:6" ht="24.95" customHeight="1" x14ac:dyDescent="0.2">
      <c r="A2199" s="35">
        <v>2197</v>
      </c>
      <c r="B2199" s="36" t="s">
        <v>1911</v>
      </c>
      <c r="C2199" s="3">
        <v>27863.299351251157</v>
      </c>
      <c r="D2199" s="4">
        <v>8347</v>
      </c>
      <c r="E2199" s="37">
        <v>38688</v>
      </c>
      <c r="F2199" s="53" t="s">
        <v>470</v>
      </c>
    </row>
    <row r="2200" spans="1:6" ht="24.95" customHeight="1" x14ac:dyDescent="0.2">
      <c r="A2200" s="35">
        <v>2198</v>
      </c>
      <c r="B2200" s="36" t="s">
        <v>1912</v>
      </c>
      <c r="C2200" s="3">
        <v>27795</v>
      </c>
      <c r="D2200" s="4">
        <v>4964</v>
      </c>
      <c r="E2200" s="37">
        <v>43497</v>
      </c>
      <c r="F2200" s="53" t="s">
        <v>253</v>
      </c>
    </row>
    <row r="2201" spans="1:6" ht="24.95" customHeight="1" x14ac:dyDescent="0.2">
      <c r="A2201" s="35">
        <v>2199</v>
      </c>
      <c r="B2201" s="36" t="s">
        <v>7238</v>
      </c>
      <c r="C2201" s="3">
        <f>'2024'!E112</f>
        <v>27793.620000000003</v>
      </c>
      <c r="D2201" s="4">
        <f>'2024'!F112</f>
        <v>4192</v>
      </c>
      <c r="E2201" s="37">
        <v>45555</v>
      </c>
      <c r="F2201" s="53" t="s">
        <v>4</v>
      </c>
    </row>
    <row r="2202" spans="1:6" ht="24.95" customHeight="1" x14ac:dyDescent="0.2">
      <c r="A2202" s="35">
        <v>2200</v>
      </c>
      <c r="B2202" s="36" t="s">
        <v>1913</v>
      </c>
      <c r="C2202" s="3">
        <v>27756.603336422613</v>
      </c>
      <c r="D2202" s="4">
        <v>12394</v>
      </c>
      <c r="E2202" s="37">
        <v>36028</v>
      </c>
      <c r="F2202" s="53" t="s">
        <v>1890</v>
      </c>
    </row>
    <row r="2203" spans="1:6" ht="24.95" customHeight="1" x14ac:dyDescent="0.2">
      <c r="A2203" s="35">
        <v>2201</v>
      </c>
      <c r="B2203" s="36" t="s">
        <v>1914</v>
      </c>
      <c r="C2203" s="3">
        <v>27666.241890639481</v>
      </c>
      <c r="D2203" s="4">
        <v>7972</v>
      </c>
      <c r="E2203" s="37">
        <v>37673</v>
      </c>
      <c r="F2203" s="53" t="s">
        <v>184</v>
      </c>
    </row>
    <row r="2204" spans="1:6" ht="24.95" customHeight="1" x14ac:dyDescent="0.2">
      <c r="A2204" s="35">
        <v>2202</v>
      </c>
      <c r="B2204" s="36" t="s">
        <v>1915</v>
      </c>
      <c r="C2204" s="3">
        <v>27640.400000000001</v>
      </c>
      <c r="D2204" s="4">
        <v>5482</v>
      </c>
      <c r="E2204" s="37">
        <v>43252</v>
      </c>
      <c r="F2204" s="53" t="s">
        <v>505</v>
      </c>
    </row>
    <row r="2205" spans="1:6" ht="24.95" customHeight="1" x14ac:dyDescent="0.2">
      <c r="A2205" s="35">
        <v>2203</v>
      </c>
      <c r="B2205" s="36" t="s">
        <v>1916</v>
      </c>
      <c r="C2205" s="3">
        <v>27638.438368860057</v>
      </c>
      <c r="D2205" s="4">
        <v>8834</v>
      </c>
      <c r="E2205" s="37">
        <v>37533</v>
      </c>
      <c r="F2205" s="53" t="s">
        <v>6530</v>
      </c>
    </row>
    <row r="2206" spans="1:6" ht="24.95" customHeight="1" x14ac:dyDescent="0.2">
      <c r="A2206" s="35">
        <v>2204</v>
      </c>
      <c r="B2206" s="36" t="s">
        <v>1917</v>
      </c>
      <c r="C2206" s="3">
        <v>27614.87</v>
      </c>
      <c r="D2206" s="4">
        <v>6275</v>
      </c>
      <c r="E2206" s="37">
        <v>42594</v>
      </c>
      <c r="F2206" s="53" t="s">
        <v>4</v>
      </c>
    </row>
    <row r="2207" spans="1:6" ht="24.95" customHeight="1" x14ac:dyDescent="0.2">
      <c r="A2207" s="35">
        <v>2205</v>
      </c>
      <c r="B2207" s="36" t="s">
        <v>1918</v>
      </c>
      <c r="C2207" s="3">
        <v>27606.580166821132</v>
      </c>
      <c r="D2207" s="4">
        <v>12825</v>
      </c>
      <c r="E2207" s="37">
        <v>36203</v>
      </c>
      <c r="F2207" s="53" t="s">
        <v>1066</v>
      </c>
    </row>
    <row r="2208" spans="1:6" ht="24.95" customHeight="1" x14ac:dyDescent="0.2">
      <c r="A2208" s="35">
        <v>2206</v>
      </c>
      <c r="B2208" s="36" t="s">
        <v>4644</v>
      </c>
      <c r="C2208" s="3">
        <v>27580.369555143654</v>
      </c>
      <c r="D2208" s="4">
        <v>7341</v>
      </c>
      <c r="E2208" s="37">
        <v>41187</v>
      </c>
      <c r="F2208" s="53" t="s">
        <v>272</v>
      </c>
    </row>
    <row r="2209" spans="1:6" ht="24.95" customHeight="1" x14ac:dyDescent="0.2">
      <c r="A2209" s="35">
        <v>2207</v>
      </c>
      <c r="B2209" s="36" t="s">
        <v>1919</v>
      </c>
      <c r="C2209" s="3">
        <v>27580.04</v>
      </c>
      <c r="D2209" s="4">
        <v>6833</v>
      </c>
      <c r="E2209" s="37">
        <v>44414</v>
      </c>
      <c r="F2209" s="53" t="s">
        <v>4</v>
      </c>
    </row>
    <row r="2210" spans="1:6" ht="24.95" customHeight="1" x14ac:dyDescent="0.2">
      <c r="A2210" s="35">
        <v>2208</v>
      </c>
      <c r="B2210" s="36" t="s">
        <v>1920</v>
      </c>
      <c r="C2210" s="3">
        <v>27574.374420759967</v>
      </c>
      <c r="D2210" s="4">
        <v>5813</v>
      </c>
      <c r="E2210" s="37">
        <v>41768</v>
      </c>
      <c r="F2210" s="53" t="s">
        <v>4</v>
      </c>
    </row>
    <row r="2211" spans="1:6" ht="24.95" customHeight="1" x14ac:dyDescent="0.2">
      <c r="A2211" s="35">
        <v>2209</v>
      </c>
      <c r="B2211" s="36" t="s">
        <v>7239</v>
      </c>
      <c r="C2211" s="3">
        <f>'2024'!E113</f>
        <v>27566</v>
      </c>
      <c r="D2211" s="4">
        <f>'2024'!F113</f>
        <v>5694</v>
      </c>
      <c r="E2211" s="37">
        <v>45520</v>
      </c>
      <c r="F2211" s="53" t="s">
        <v>5459</v>
      </c>
    </row>
    <row r="2212" spans="1:6" ht="24.95" customHeight="1" x14ac:dyDescent="0.2">
      <c r="A2212" s="35">
        <v>2210</v>
      </c>
      <c r="B2212" s="36" t="s">
        <v>7240</v>
      </c>
      <c r="C2212" s="3">
        <f>'2024'!E114</f>
        <v>27547.940000000002</v>
      </c>
      <c r="D2212" s="4">
        <f>'2024'!F114</f>
        <v>4063</v>
      </c>
      <c r="E2212" s="37">
        <v>45296</v>
      </c>
      <c r="F2212" s="53" t="s">
        <v>10</v>
      </c>
    </row>
    <row r="2213" spans="1:6" ht="24.95" customHeight="1" x14ac:dyDescent="0.2">
      <c r="A2213" s="35">
        <v>2211</v>
      </c>
      <c r="B2213" s="36" t="s">
        <v>1921</v>
      </c>
      <c r="C2213" s="3">
        <v>27541.415662650605</v>
      </c>
      <c r="D2213" s="4">
        <v>8084</v>
      </c>
      <c r="E2213" s="37">
        <v>39395</v>
      </c>
      <c r="F2213" s="53" t="s">
        <v>125</v>
      </c>
    </row>
    <row r="2214" spans="1:6" ht="24.95" customHeight="1" x14ac:dyDescent="0.2">
      <c r="A2214" s="35">
        <v>2212</v>
      </c>
      <c r="B2214" s="36" t="s">
        <v>1922</v>
      </c>
      <c r="C2214" s="3">
        <v>27540</v>
      </c>
      <c r="D2214" s="4">
        <v>4815</v>
      </c>
      <c r="E2214" s="37">
        <v>43434</v>
      </c>
      <c r="F2214" s="53" t="s">
        <v>1923</v>
      </c>
    </row>
    <row r="2215" spans="1:6" ht="24.95" customHeight="1" x14ac:dyDescent="0.2">
      <c r="A2215" s="35">
        <v>2213</v>
      </c>
      <c r="B2215" s="36" t="s">
        <v>1924</v>
      </c>
      <c r="C2215" s="3">
        <v>27534.754402224284</v>
      </c>
      <c r="D2215" s="4">
        <v>7424</v>
      </c>
      <c r="E2215" s="37">
        <v>39416</v>
      </c>
      <c r="F2215" s="53" t="s">
        <v>1260</v>
      </c>
    </row>
    <row r="2216" spans="1:6" ht="24.95" customHeight="1" x14ac:dyDescent="0.2">
      <c r="A2216" s="35">
        <v>2214</v>
      </c>
      <c r="B2216" s="36" t="s">
        <v>1925</v>
      </c>
      <c r="C2216" s="3">
        <v>27451.343836886008</v>
      </c>
      <c r="D2216" s="4">
        <v>8633</v>
      </c>
      <c r="E2216" s="37">
        <v>38086</v>
      </c>
      <c r="F2216" s="53" t="s">
        <v>95</v>
      </c>
    </row>
    <row r="2217" spans="1:6" ht="24.95" customHeight="1" x14ac:dyDescent="0.2">
      <c r="A2217" s="35">
        <v>2215</v>
      </c>
      <c r="B2217" s="36" t="s">
        <v>1926</v>
      </c>
      <c r="C2217" s="3">
        <v>27401.64</v>
      </c>
      <c r="D2217" s="4">
        <v>6313</v>
      </c>
      <c r="E2217" s="37">
        <v>42545</v>
      </c>
      <c r="F2217" s="53" t="s">
        <v>505</v>
      </c>
    </row>
    <row r="2218" spans="1:6" ht="24.95" customHeight="1" x14ac:dyDescent="0.2">
      <c r="A2218" s="35">
        <v>2216</v>
      </c>
      <c r="B2218" s="36" t="s">
        <v>1927</v>
      </c>
      <c r="C2218" s="3">
        <v>27400.949953660798</v>
      </c>
      <c r="D2218" s="4">
        <v>9219</v>
      </c>
      <c r="E2218" s="37">
        <v>38947</v>
      </c>
      <c r="F2218" s="53" t="s">
        <v>444</v>
      </c>
    </row>
    <row r="2219" spans="1:6" ht="24.95" customHeight="1" x14ac:dyDescent="0.2">
      <c r="A2219" s="35">
        <v>2217</v>
      </c>
      <c r="B2219" s="36" t="s">
        <v>1928</v>
      </c>
      <c r="C2219" s="3">
        <v>27387.41</v>
      </c>
      <c r="D2219" s="4">
        <v>5644</v>
      </c>
      <c r="E2219" s="37">
        <v>42783</v>
      </c>
      <c r="F2219" s="53" t="s">
        <v>4</v>
      </c>
    </row>
    <row r="2220" spans="1:6" ht="24.95" customHeight="1" x14ac:dyDescent="0.2">
      <c r="A2220" s="35">
        <v>2218</v>
      </c>
      <c r="B2220" s="36" t="s">
        <v>6349</v>
      </c>
      <c r="C2220" s="3">
        <f>'2023'!E119</f>
        <v>27377</v>
      </c>
      <c r="D2220" s="4">
        <f>'2023'!F119</f>
        <v>6644</v>
      </c>
      <c r="E2220" s="37">
        <v>45051</v>
      </c>
      <c r="F2220" s="53" t="s">
        <v>439</v>
      </c>
    </row>
    <row r="2221" spans="1:6" ht="24.95" customHeight="1" x14ac:dyDescent="0.2">
      <c r="A2221" s="35">
        <v>2219</v>
      </c>
      <c r="B2221" s="36" t="s">
        <v>1929</v>
      </c>
      <c r="C2221" s="3">
        <v>27364.324606116777</v>
      </c>
      <c r="D2221" s="4">
        <v>10973</v>
      </c>
      <c r="E2221" s="37">
        <v>41880</v>
      </c>
      <c r="F2221" s="53" t="s">
        <v>1524</v>
      </c>
    </row>
    <row r="2222" spans="1:6" ht="24.95" customHeight="1" x14ac:dyDescent="0.2">
      <c r="A2222" s="35">
        <v>2220</v>
      </c>
      <c r="B2222" s="36" t="s">
        <v>1930</v>
      </c>
      <c r="C2222" s="3">
        <v>27327.820898980539</v>
      </c>
      <c r="D2222" s="4">
        <v>7080</v>
      </c>
      <c r="E2222" s="37">
        <v>39668</v>
      </c>
      <c r="F2222" s="53" t="s">
        <v>444</v>
      </c>
    </row>
    <row r="2223" spans="1:6" ht="24.95" customHeight="1" x14ac:dyDescent="0.2">
      <c r="A2223" s="35">
        <v>2221</v>
      </c>
      <c r="B2223" s="36" t="s">
        <v>4645</v>
      </c>
      <c r="C2223" s="3">
        <v>27312.905468025951</v>
      </c>
      <c r="D2223" s="4">
        <v>6079</v>
      </c>
      <c r="E2223" s="37">
        <v>41614</v>
      </c>
      <c r="F2223" s="53" t="s">
        <v>41</v>
      </c>
    </row>
    <row r="2224" spans="1:6" ht="24.95" customHeight="1" x14ac:dyDescent="0.2">
      <c r="A2224" s="35">
        <v>2222</v>
      </c>
      <c r="B2224" s="36" t="s">
        <v>1931</v>
      </c>
      <c r="C2224" s="3">
        <v>27309</v>
      </c>
      <c r="D2224" s="4">
        <v>4866</v>
      </c>
      <c r="E2224" s="37">
        <v>43070</v>
      </c>
      <c r="F2224" s="53" t="s">
        <v>129</v>
      </c>
    </row>
    <row r="2225" spans="1:6" ht="24.95" customHeight="1" x14ac:dyDescent="0.2">
      <c r="A2225" s="35">
        <v>2223</v>
      </c>
      <c r="B2225" s="36" t="s">
        <v>4646</v>
      </c>
      <c r="C2225" s="3">
        <v>27239.197173308621</v>
      </c>
      <c r="D2225" s="4">
        <v>7279</v>
      </c>
      <c r="E2225" s="37">
        <v>41019</v>
      </c>
      <c r="F2225" s="53" t="s">
        <v>6531</v>
      </c>
    </row>
    <row r="2226" spans="1:6" ht="24.95" customHeight="1" x14ac:dyDescent="0.2">
      <c r="A2226" s="35">
        <v>2224</v>
      </c>
      <c r="B2226" s="36" t="s">
        <v>1932</v>
      </c>
      <c r="C2226" s="3">
        <v>27235.287303058387</v>
      </c>
      <c r="D2226" s="4">
        <v>8610</v>
      </c>
      <c r="E2226" s="37">
        <v>37603</v>
      </c>
      <c r="F2226" s="53" t="s">
        <v>6530</v>
      </c>
    </row>
    <row r="2227" spans="1:6" ht="24.95" customHeight="1" x14ac:dyDescent="0.2">
      <c r="A2227" s="35">
        <v>2225</v>
      </c>
      <c r="B2227" s="36" t="s">
        <v>1933</v>
      </c>
      <c r="C2227" s="3">
        <v>27217</v>
      </c>
      <c r="D2227" s="4">
        <v>4676</v>
      </c>
      <c r="E2227" s="37">
        <v>43574</v>
      </c>
      <c r="F2227" s="53" t="s">
        <v>129</v>
      </c>
    </row>
    <row r="2228" spans="1:6" ht="24.95" customHeight="1" x14ac:dyDescent="0.2">
      <c r="A2228" s="35">
        <v>2226</v>
      </c>
      <c r="B2228" s="36" t="s">
        <v>1934</v>
      </c>
      <c r="C2228" s="3">
        <v>27201.981000926786</v>
      </c>
      <c r="D2228" s="4">
        <v>9628</v>
      </c>
      <c r="E2228" s="37">
        <v>37421</v>
      </c>
      <c r="F2228" s="53" t="s">
        <v>374</v>
      </c>
    </row>
    <row r="2229" spans="1:6" ht="24.95" customHeight="1" x14ac:dyDescent="0.2">
      <c r="A2229" s="35">
        <v>2227</v>
      </c>
      <c r="B2229" s="36" t="s">
        <v>4647</v>
      </c>
      <c r="C2229" s="3">
        <v>27147.966867469881</v>
      </c>
      <c r="D2229" s="4">
        <v>7457</v>
      </c>
      <c r="E2229" s="37">
        <v>40942</v>
      </c>
      <c r="F2229" s="53" t="s">
        <v>6531</v>
      </c>
    </row>
    <row r="2230" spans="1:6" ht="24.95" customHeight="1" x14ac:dyDescent="0.2">
      <c r="A2230" s="35">
        <v>2228</v>
      </c>
      <c r="B2230" s="36" t="s">
        <v>1935</v>
      </c>
      <c r="C2230" s="3">
        <v>27120.018535681189</v>
      </c>
      <c r="D2230" s="4">
        <v>9174</v>
      </c>
      <c r="E2230" s="37">
        <v>38037</v>
      </c>
      <c r="F2230" s="53" t="s">
        <v>184</v>
      </c>
    </row>
    <row r="2231" spans="1:6" ht="24.95" customHeight="1" x14ac:dyDescent="0.2">
      <c r="A2231" s="35">
        <v>2229</v>
      </c>
      <c r="B2231" s="36" t="s">
        <v>1936</v>
      </c>
      <c r="C2231" s="3">
        <v>27116.81</v>
      </c>
      <c r="D2231" s="4">
        <v>5202</v>
      </c>
      <c r="E2231" s="37">
        <v>42951</v>
      </c>
      <c r="F2231" s="53" t="s">
        <v>1937</v>
      </c>
    </row>
    <row r="2232" spans="1:6" ht="24.95" customHeight="1" x14ac:dyDescent="0.2">
      <c r="A2232" s="35">
        <v>2230</v>
      </c>
      <c r="B2232" s="36" t="s">
        <v>1938</v>
      </c>
      <c r="C2232" s="3">
        <v>27109.03</v>
      </c>
      <c r="D2232" s="4">
        <v>5560</v>
      </c>
      <c r="E2232" s="37">
        <v>42475</v>
      </c>
      <c r="F2232" s="53" t="s">
        <v>426</v>
      </c>
    </row>
    <row r="2233" spans="1:6" ht="24.95" customHeight="1" x14ac:dyDescent="0.2">
      <c r="A2233" s="35">
        <v>2231</v>
      </c>
      <c r="B2233" s="36" t="s">
        <v>1939</v>
      </c>
      <c r="C2233" s="3">
        <v>27105.079999999998</v>
      </c>
      <c r="D2233" s="4">
        <v>5297</v>
      </c>
      <c r="E2233" s="37">
        <v>43336</v>
      </c>
      <c r="F2233" s="53" t="s">
        <v>4</v>
      </c>
    </row>
    <row r="2234" spans="1:6" ht="24.95" customHeight="1" x14ac:dyDescent="0.2">
      <c r="A2234" s="35">
        <v>2232</v>
      </c>
      <c r="B2234" s="36" t="s">
        <v>1940</v>
      </c>
      <c r="C2234" s="3">
        <v>27101.135310472662</v>
      </c>
      <c r="D2234" s="4">
        <v>8177</v>
      </c>
      <c r="E2234" s="37">
        <v>38996</v>
      </c>
      <c r="F2234" s="53" t="s">
        <v>95</v>
      </c>
    </row>
    <row r="2235" spans="1:6" ht="24.95" customHeight="1" x14ac:dyDescent="0.2">
      <c r="A2235" s="35">
        <v>2233</v>
      </c>
      <c r="B2235" s="36" t="s">
        <v>1941</v>
      </c>
      <c r="C2235" s="3">
        <v>27073.100092678407</v>
      </c>
      <c r="D2235" s="4">
        <v>8134</v>
      </c>
      <c r="E2235" s="37">
        <v>39136</v>
      </c>
      <c r="F2235" s="53" t="s">
        <v>6531</v>
      </c>
    </row>
    <row r="2236" spans="1:6" ht="24.95" customHeight="1" x14ac:dyDescent="0.2">
      <c r="A2236" s="35">
        <v>2234</v>
      </c>
      <c r="B2236" s="36" t="s">
        <v>6347</v>
      </c>
      <c r="C2236" s="3">
        <f>'2023'!E117</f>
        <v>27072.32</v>
      </c>
      <c r="D2236" s="4">
        <f>'2023'!F117</f>
        <v>4469</v>
      </c>
      <c r="E2236" s="37">
        <v>45135</v>
      </c>
      <c r="F2236" s="53" t="s">
        <v>16</v>
      </c>
    </row>
    <row r="2237" spans="1:6" ht="24.95" customHeight="1" x14ac:dyDescent="0.2">
      <c r="A2237" s="35">
        <v>2235</v>
      </c>
      <c r="B2237" s="36" t="s">
        <v>1942</v>
      </c>
      <c r="C2237" s="3">
        <v>27067.59731232623</v>
      </c>
      <c r="D2237" s="4">
        <v>11858</v>
      </c>
      <c r="E2237" s="37">
        <v>36665</v>
      </c>
      <c r="F2237" s="53" t="s">
        <v>125</v>
      </c>
    </row>
    <row r="2238" spans="1:6" ht="24.95" customHeight="1" x14ac:dyDescent="0.2">
      <c r="A2238" s="35">
        <v>2236</v>
      </c>
      <c r="B2238" s="36" t="s">
        <v>1943</v>
      </c>
      <c r="C2238" s="3">
        <v>27049.061631139946</v>
      </c>
      <c r="D2238" s="4">
        <v>11151</v>
      </c>
      <c r="E2238" s="37">
        <v>35979</v>
      </c>
      <c r="F2238" s="53" t="s">
        <v>1066</v>
      </c>
    </row>
    <row r="2239" spans="1:6" ht="24.95" customHeight="1" x14ac:dyDescent="0.2">
      <c r="A2239" s="35">
        <v>2237</v>
      </c>
      <c r="B2239" s="36" t="s">
        <v>4648</v>
      </c>
      <c r="C2239" s="3">
        <v>27024.009499536609</v>
      </c>
      <c r="D2239" s="4">
        <v>6890</v>
      </c>
      <c r="E2239" s="37">
        <v>41229</v>
      </c>
      <c r="F2239" s="53" t="s">
        <v>23</v>
      </c>
    </row>
    <row r="2240" spans="1:6" ht="24.95" customHeight="1" x14ac:dyDescent="0.2">
      <c r="A2240" s="35">
        <v>2238</v>
      </c>
      <c r="B2240" s="36" t="s">
        <v>1944</v>
      </c>
      <c r="C2240" s="3">
        <v>26959.626969416127</v>
      </c>
      <c r="D2240" s="4">
        <v>8914</v>
      </c>
      <c r="E2240" s="37">
        <v>39325</v>
      </c>
      <c r="F2240" s="53" t="s">
        <v>6531</v>
      </c>
    </row>
    <row r="2241" spans="1:6" ht="24.95" customHeight="1" x14ac:dyDescent="0.2">
      <c r="A2241" s="35">
        <v>2239</v>
      </c>
      <c r="B2241" s="36" t="s">
        <v>1945</v>
      </c>
      <c r="C2241" s="3">
        <v>26941</v>
      </c>
      <c r="D2241" s="4">
        <v>5773</v>
      </c>
      <c r="E2241" s="37">
        <v>42314</v>
      </c>
      <c r="F2241" s="53" t="s">
        <v>129</v>
      </c>
    </row>
    <row r="2242" spans="1:6" ht="24.95" customHeight="1" x14ac:dyDescent="0.2">
      <c r="A2242" s="35">
        <v>2240</v>
      </c>
      <c r="B2242" s="36" t="s">
        <v>1946</v>
      </c>
      <c r="C2242" s="3">
        <v>26905.410101946247</v>
      </c>
      <c r="D2242" s="4">
        <v>9025</v>
      </c>
      <c r="E2242" s="37">
        <v>37330</v>
      </c>
      <c r="F2242" s="53" t="s">
        <v>1947</v>
      </c>
    </row>
    <row r="2243" spans="1:6" ht="24.95" customHeight="1" x14ac:dyDescent="0.2">
      <c r="A2243" s="35">
        <v>2241</v>
      </c>
      <c r="B2243" s="36" t="s">
        <v>1948</v>
      </c>
      <c r="C2243" s="3">
        <v>26899.617701575535</v>
      </c>
      <c r="D2243" s="4">
        <v>9055</v>
      </c>
      <c r="E2243" s="37">
        <v>37911</v>
      </c>
      <c r="F2243" s="53" t="s">
        <v>227</v>
      </c>
    </row>
    <row r="2244" spans="1:6" ht="24.95" customHeight="1" x14ac:dyDescent="0.2">
      <c r="A2244" s="35">
        <v>2242</v>
      </c>
      <c r="B2244" s="36" t="s">
        <v>1949</v>
      </c>
      <c r="C2244" s="3">
        <v>26863.149999999998</v>
      </c>
      <c r="D2244" s="4">
        <v>5586</v>
      </c>
      <c r="E2244" s="37">
        <v>42762</v>
      </c>
      <c r="F2244" s="53" t="s">
        <v>4</v>
      </c>
    </row>
    <row r="2245" spans="1:6" ht="24.95" customHeight="1" x14ac:dyDescent="0.2">
      <c r="A2245" s="35">
        <v>2243</v>
      </c>
      <c r="B2245" s="36" t="s">
        <v>1950</v>
      </c>
      <c r="C2245" s="3">
        <v>26846.617238183506</v>
      </c>
      <c r="D2245" s="4">
        <v>8456</v>
      </c>
      <c r="E2245" s="37">
        <v>38114</v>
      </c>
      <c r="F2245" s="53" t="s">
        <v>975</v>
      </c>
    </row>
    <row r="2246" spans="1:6" ht="24.95" customHeight="1" x14ac:dyDescent="0.2">
      <c r="A2246" s="35">
        <v>2244</v>
      </c>
      <c r="B2246" s="36" t="s">
        <v>1951</v>
      </c>
      <c r="C2246" s="3">
        <v>26822.752548656164</v>
      </c>
      <c r="D2246" s="4">
        <v>6923</v>
      </c>
      <c r="E2246" s="37">
        <v>39926</v>
      </c>
      <c r="F2246" s="53" t="s">
        <v>6526</v>
      </c>
    </row>
    <row r="2247" spans="1:6" ht="24.95" customHeight="1" x14ac:dyDescent="0.2">
      <c r="A2247" s="35">
        <v>2245</v>
      </c>
      <c r="B2247" s="36" t="s">
        <v>7241</v>
      </c>
      <c r="C2247" s="3">
        <f>'2024'!E116</f>
        <v>26819.8</v>
      </c>
      <c r="D2247" s="4">
        <f>'2024'!F116</f>
        <v>1877</v>
      </c>
      <c r="E2247" s="37">
        <v>45379</v>
      </c>
      <c r="F2247" s="53" t="s">
        <v>220</v>
      </c>
    </row>
    <row r="2248" spans="1:6" ht="24.95" customHeight="1" x14ac:dyDescent="0.2">
      <c r="A2248" s="35">
        <v>2246</v>
      </c>
      <c r="B2248" s="36" t="s">
        <v>4649</v>
      </c>
      <c r="C2248" s="3">
        <v>26808.966635773864</v>
      </c>
      <c r="D2248" s="4">
        <v>6865</v>
      </c>
      <c r="E2248" s="37">
        <v>41334</v>
      </c>
      <c r="F2248" s="53" t="s">
        <v>23</v>
      </c>
    </row>
    <row r="2249" spans="1:6" ht="24.95" customHeight="1" x14ac:dyDescent="0.2">
      <c r="A2249" s="35">
        <v>2247</v>
      </c>
      <c r="B2249" s="36" t="s">
        <v>1952</v>
      </c>
      <c r="C2249" s="3">
        <v>26801.291705282671</v>
      </c>
      <c r="D2249" s="4">
        <v>7842</v>
      </c>
      <c r="E2249" s="37">
        <v>39465</v>
      </c>
      <c r="F2249" s="53" t="s">
        <v>6531</v>
      </c>
    </row>
    <row r="2250" spans="1:6" ht="24.95" customHeight="1" x14ac:dyDescent="0.2">
      <c r="A2250" s="35">
        <v>2248</v>
      </c>
      <c r="B2250" s="36" t="s">
        <v>6348</v>
      </c>
      <c r="C2250" s="3">
        <f>'2023'!E118</f>
        <v>26765</v>
      </c>
      <c r="D2250" s="4">
        <f>'2023'!F118</f>
        <v>5701</v>
      </c>
      <c r="E2250" s="37">
        <v>44988</v>
      </c>
      <c r="F2250" s="53" t="s">
        <v>129</v>
      </c>
    </row>
    <row r="2251" spans="1:6" ht="24.95" customHeight="1" x14ac:dyDescent="0.2">
      <c r="A2251" s="35">
        <v>2249</v>
      </c>
      <c r="B2251" s="36" t="s">
        <v>1953</v>
      </c>
      <c r="C2251" s="3">
        <v>26746.46</v>
      </c>
      <c r="D2251" s="4">
        <v>5488</v>
      </c>
      <c r="E2251" s="37">
        <v>43476</v>
      </c>
      <c r="F2251" s="53" t="s">
        <v>505</v>
      </c>
    </row>
    <row r="2252" spans="1:6" ht="24.95" customHeight="1" x14ac:dyDescent="0.2">
      <c r="A2252" s="35">
        <v>2250</v>
      </c>
      <c r="B2252" s="36" t="s">
        <v>1954</v>
      </c>
      <c r="C2252" s="3">
        <v>26735.403151065802</v>
      </c>
      <c r="D2252" s="4">
        <v>7476</v>
      </c>
      <c r="E2252" s="37">
        <v>38240</v>
      </c>
      <c r="F2252" s="53" t="s">
        <v>1080</v>
      </c>
    </row>
    <row r="2253" spans="1:6" ht="24.95" customHeight="1" x14ac:dyDescent="0.2">
      <c r="A2253" s="35">
        <v>2251</v>
      </c>
      <c r="B2253" s="36" t="s">
        <v>1955</v>
      </c>
      <c r="C2253" s="3">
        <v>26725.556070435588</v>
      </c>
      <c r="D2253" s="4">
        <v>13087</v>
      </c>
      <c r="E2253" s="37">
        <v>36602</v>
      </c>
      <c r="F2253" s="53" t="s">
        <v>374</v>
      </c>
    </row>
    <row r="2254" spans="1:6" ht="24.95" customHeight="1" x14ac:dyDescent="0.2">
      <c r="A2254" s="35">
        <v>2252</v>
      </c>
      <c r="B2254" s="36" t="s">
        <v>1956</v>
      </c>
      <c r="C2254" s="3">
        <v>26659.233086190918</v>
      </c>
      <c r="D2254" s="4">
        <v>8233</v>
      </c>
      <c r="E2254" s="37">
        <v>39136</v>
      </c>
      <c r="F2254" s="53" t="s">
        <v>6526</v>
      </c>
    </row>
    <row r="2255" spans="1:6" ht="24.95" customHeight="1" x14ac:dyDescent="0.2">
      <c r="A2255" s="35">
        <v>2253</v>
      </c>
      <c r="B2255" s="36" t="s">
        <v>4650</v>
      </c>
      <c r="C2255" s="3">
        <v>26619.844763670066</v>
      </c>
      <c r="D2255" s="4">
        <v>6697</v>
      </c>
      <c r="E2255" s="37">
        <v>41187</v>
      </c>
      <c r="F2255" s="53" t="s">
        <v>23</v>
      </c>
    </row>
    <row r="2256" spans="1:6" ht="24.95" customHeight="1" x14ac:dyDescent="0.2">
      <c r="A2256" s="35">
        <v>2254</v>
      </c>
      <c r="B2256" s="36" t="s">
        <v>7242</v>
      </c>
      <c r="C2256" s="3">
        <f>'2024'!E117</f>
        <v>26593.58</v>
      </c>
      <c r="D2256" s="4">
        <f>'2024'!F117</f>
        <v>3716</v>
      </c>
      <c r="E2256" s="37">
        <v>45527</v>
      </c>
      <c r="F2256" s="53" t="s">
        <v>4</v>
      </c>
    </row>
    <row r="2257" spans="1:6" ht="24.95" customHeight="1" x14ac:dyDescent="0.2">
      <c r="A2257" s="35">
        <v>2255</v>
      </c>
      <c r="B2257" s="36" t="s">
        <v>1957</v>
      </c>
      <c r="C2257" s="3">
        <v>26479.958294717333</v>
      </c>
      <c r="D2257" s="4">
        <v>16387</v>
      </c>
      <c r="E2257" s="37">
        <v>35762</v>
      </c>
      <c r="F2257" s="53" t="s">
        <v>673</v>
      </c>
    </row>
    <row r="2258" spans="1:6" ht="24.95" customHeight="1" x14ac:dyDescent="0.2">
      <c r="A2258" s="35">
        <v>2256</v>
      </c>
      <c r="B2258" s="36" t="s">
        <v>1958</v>
      </c>
      <c r="C2258" s="3">
        <v>26414.793790546802</v>
      </c>
      <c r="D2258" s="4">
        <v>12160</v>
      </c>
      <c r="E2258" s="37">
        <v>36378</v>
      </c>
      <c r="F2258" s="53" t="s">
        <v>1440</v>
      </c>
    </row>
    <row r="2259" spans="1:6" ht="24.95" customHeight="1" x14ac:dyDescent="0.2">
      <c r="A2259" s="35">
        <v>2257</v>
      </c>
      <c r="B2259" s="36" t="s">
        <v>1959</v>
      </c>
      <c r="C2259" s="3">
        <v>26381</v>
      </c>
      <c r="D2259" s="4">
        <v>4674</v>
      </c>
      <c r="E2259" s="37">
        <v>44008</v>
      </c>
      <c r="F2259" s="53" t="s">
        <v>129</v>
      </c>
    </row>
    <row r="2260" spans="1:6" ht="24.95" customHeight="1" x14ac:dyDescent="0.2">
      <c r="A2260" s="35">
        <v>2258</v>
      </c>
      <c r="B2260" s="36" t="s">
        <v>1960</v>
      </c>
      <c r="C2260" s="3">
        <v>26368.860055607041</v>
      </c>
      <c r="D2260" s="4">
        <v>8092</v>
      </c>
      <c r="E2260" s="37">
        <v>39136</v>
      </c>
      <c r="F2260" s="53" t="s">
        <v>1961</v>
      </c>
    </row>
    <row r="2261" spans="1:6" ht="24.95" customHeight="1" x14ac:dyDescent="0.2">
      <c r="A2261" s="35">
        <v>2259</v>
      </c>
      <c r="B2261" s="36" t="s">
        <v>1962</v>
      </c>
      <c r="C2261" s="3">
        <v>26362.65</v>
      </c>
      <c r="D2261" s="4">
        <v>5121</v>
      </c>
      <c r="E2261" s="37">
        <v>42783</v>
      </c>
      <c r="F2261" s="53" t="s">
        <v>25</v>
      </c>
    </row>
    <row r="2262" spans="1:6" ht="24.95" customHeight="1" x14ac:dyDescent="0.2">
      <c r="A2262" s="35">
        <v>2260</v>
      </c>
      <c r="B2262" s="36" t="s">
        <v>1963</v>
      </c>
      <c r="C2262" s="3">
        <v>26355.421686746988</v>
      </c>
      <c r="D2262" s="4">
        <v>12133</v>
      </c>
      <c r="E2262" s="37">
        <v>36903</v>
      </c>
      <c r="F2262" s="53" t="s">
        <v>1686</v>
      </c>
    </row>
    <row r="2263" spans="1:6" ht="24.95" customHeight="1" x14ac:dyDescent="0.2">
      <c r="A2263" s="35">
        <v>2261</v>
      </c>
      <c r="B2263" s="36" t="s">
        <v>1964</v>
      </c>
      <c r="C2263" s="3">
        <v>26336.596385542169</v>
      </c>
      <c r="D2263" s="4">
        <v>6727</v>
      </c>
      <c r="E2263" s="37">
        <v>39388</v>
      </c>
      <c r="F2263" s="53" t="s">
        <v>746</v>
      </c>
    </row>
    <row r="2264" spans="1:6" ht="24.95" customHeight="1" x14ac:dyDescent="0.2">
      <c r="A2264" s="35">
        <v>2262</v>
      </c>
      <c r="B2264" s="36" t="s">
        <v>1965</v>
      </c>
      <c r="C2264" s="3">
        <v>26333</v>
      </c>
      <c r="D2264" s="4">
        <v>5223</v>
      </c>
      <c r="E2264" s="37">
        <v>43077</v>
      </c>
      <c r="F2264" s="53" t="s">
        <v>4</v>
      </c>
    </row>
    <row r="2265" spans="1:6" ht="24.95" customHeight="1" x14ac:dyDescent="0.2">
      <c r="A2265" s="35">
        <v>2263</v>
      </c>
      <c r="B2265" s="36" t="s">
        <v>6350</v>
      </c>
      <c r="C2265" s="3">
        <f>'2023'!E120</f>
        <v>26317.69</v>
      </c>
      <c r="D2265" s="4">
        <f>'2023'!F120</f>
        <v>5051</v>
      </c>
      <c r="E2265" s="37">
        <v>45233</v>
      </c>
      <c r="F2265" s="53" t="s">
        <v>1864</v>
      </c>
    </row>
    <row r="2266" spans="1:6" ht="24.95" customHeight="1" x14ac:dyDescent="0.2">
      <c r="A2266" s="35">
        <v>2264</v>
      </c>
      <c r="B2266" s="36" t="s">
        <v>1966</v>
      </c>
      <c r="C2266" s="3">
        <v>26314.874884151992</v>
      </c>
      <c r="D2266" s="4">
        <v>7247</v>
      </c>
      <c r="E2266" s="37">
        <v>40515</v>
      </c>
      <c r="F2266" s="53" t="s">
        <v>4</v>
      </c>
    </row>
    <row r="2267" spans="1:6" ht="24.95" customHeight="1" x14ac:dyDescent="0.2">
      <c r="A2267" s="35">
        <v>2265</v>
      </c>
      <c r="B2267" s="36" t="s">
        <v>1967</v>
      </c>
      <c r="C2267" s="3">
        <v>26303.62</v>
      </c>
      <c r="D2267" s="4">
        <v>4601</v>
      </c>
      <c r="E2267" s="37">
        <v>43378</v>
      </c>
      <c r="F2267" s="53" t="s">
        <v>253</v>
      </c>
    </row>
    <row r="2268" spans="1:6" ht="24.95" customHeight="1" x14ac:dyDescent="0.2">
      <c r="A2268" s="35">
        <v>2266</v>
      </c>
      <c r="B2268" s="36" t="s">
        <v>1968</v>
      </c>
      <c r="C2268" s="3">
        <v>26292.02386468953</v>
      </c>
      <c r="D2268" s="4">
        <v>7528</v>
      </c>
      <c r="E2268" s="37">
        <v>40242</v>
      </c>
      <c r="F2268" s="53" t="s">
        <v>4</v>
      </c>
    </row>
    <row r="2269" spans="1:6" ht="24.95" customHeight="1" x14ac:dyDescent="0.2">
      <c r="A2269" s="35">
        <v>2267</v>
      </c>
      <c r="B2269" s="36" t="s">
        <v>7243</v>
      </c>
      <c r="C2269" s="3">
        <f>'2024'!E118</f>
        <v>26278.05</v>
      </c>
      <c r="D2269" s="4">
        <f>'2024'!F118</f>
        <v>4482</v>
      </c>
      <c r="E2269" s="37">
        <v>45359</v>
      </c>
      <c r="F2269" s="53" t="s">
        <v>426</v>
      </c>
    </row>
    <row r="2270" spans="1:6" ht="24.95" customHeight="1" x14ac:dyDescent="0.2">
      <c r="A2270" s="35">
        <v>2268</v>
      </c>
      <c r="B2270" s="36" t="s">
        <v>1969</v>
      </c>
      <c r="C2270" s="3">
        <v>26239.573679332716</v>
      </c>
      <c r="D2270" s="4">
        <v>8644</v>
      </c>
      <c r="E2270" s="37">
        <v>38611</v>
      </c>
      <c r="F2270" s="53" t="s">
        <v>95</v>
      </c>
    </row>
    <row r="2271" spans="1:6" ht="24.95" customHeight="1" x14ac:dyDescent="0.2">
      <c r="A2271" s="35">
        <v>2269</v>
      </c>
      <c r="B2271" s="36" t="s">
        <v>1970</v>
      </c>
      <c r="C2271" s="3">
        <v>26234.939759036144</v>
      </c>
      <c r="D2271" s="4">
        <v>7636</v>
      </c>
      <c r="E2271" s="37">
        <v>40655</v>
      </c>
      <c r="F2271" s="53" t="s">
        <v>180</v>
      </c>
    </row>
    <row r="2272" spans="1:6" ht="24.95" customHeight="1" x14ac:dyDescent="0.2">
      <c r="A2272" s="35">
        <v>2270</v>
      </c>
      <c r="B2272" s="36" t="s">
        <v>1971</v>
      </c>
      <c r="C2272" s="3">
        <v>26216.259267840593</v>
      </c>
      <c r="D2272" s="4">
        <v>7497</v>
      </c>
      <c r="E2272" s="37">
        <v>39619</v>
      </c>
      <c r="F2272" s="53" t="s">
        <v>1541</v>
      </c>
    </row>
    <row r="2273" spans="1:6" ht="24.95" customHeight="1" x14ac:dyDescent="0.2">
      <c r="A2273" s="35">
        <v>2271</v>
      </c>
      <c r="B2273" s="36" t="s">
        <v>1972</v>
      </c>
      <c r="C2273" s="3">
        <v>26213.799999999996</v>
      </c>
      <c r="D2273" s="4">
        <v>4529</v>
      </c>
      <c r="E2273" s="37">
        <v>43868</v>
      </c>
      <c r="F2273" s="53" t="s">
        <v>638</v>
      </c>
    </row>
    <row r="2274" spans="1:6" ht="24.95" customHeight="1" x14ac:dyDescent="0.2">
      <c r="A2274" s="35">
        <v>2272</v>
      </c>
      <c r="B2274" s="36" t="s">
        <v>4651</v>
      </c>
      <c r="C2274" s="3">
        <v>26200.764596848934</v>
      </c>
      <c r="D2274" s="4">
        <v>6782</v>
      </c>
      <c r="E2274" s="37">
        <v>41061</v>
      </c>
      <c r="F2274" s="53" t="s">
        <v>23</v>
      </c>
    </row>
    <row r="2275" spans="1:6" ht="24.95" customHeight="1" x14ac:dyDescent="0.2">
      <c r="A2275" s="35">
        <v>2273</v>
      </c>
      <c r="B2275" s="36" t="s">
        <v>1973</v>
      </c>
      <c r="C2275" s="3">
        <v>26151.094763670066</v>
      </c>
      <c r="D2275" s="4">
        <v>7113</v>
      </c>
      <c r="E2275" s="37">
        <v>40088</v>
      </c>
      <c r="F2275" s="53" t="s">
        <v>45</v>
      </c>
    </row>
    <row r="2276" spans="1:6" ht="24.95" customHeight="1" x14ac:dyDescent="0.2">
      <c r="A2276" s="35">
        <v>2274</v>
      </c>
      <c r="B2276" s="36" t="s">
        <v>1974</v>
      </c>
      <c r="C2276" s="3">
        <v>26133.862372567193</v>
      </c>
      <c r="D2276" s="4">
        <v>12402</v>
      </c>
      <c r="E2276" s="37">
        <v>36476</v>
      </c>
      <c r="F2276" s="53" t="s">
        <v>1975</v>
      </c>
    </row>
    <row r="2277" spans="1:6" ht="24.95" customHeight="1" x14ac:dyDescent="0.2">
      <c r="A2277" s="35">
        <v>2275</v>
      </c>
      <c r="B2277" s="36" t="s">
        <v>1976</v>
      </c>
      <c r="C2277" s="3">
        <v>26106.2</v>
      </c>
      <c r="D2277" s="4">
        <v>5201</v>
      </c>
      <c r="E2277" s="37">
        <v>43168</v>
      </c>
      <c r="F2277" s="53" t="s">
        <v>253</v>
      </c>
    </row>
    <row r="2278" spans="1:6" ht="24.95" customHeight="1" x14ac:dyDescent="0.2">
      <c r="A2278" s="35">
        <v>2276</v>
      </c>
      <c r="B2278" s="36" t="s">
        <v>1977</v>
      </c>
      <c r="C2278" s="3">
        <v>26070.145968489342</v>
      </c>
      <c r="D2278" s="4">
        <v>12983</v>
      </c>
      <c r="E2278" s="37">
        <v>36595</v>
      </c>
      <c r="F2278" s="53" t="s">
        <v>673</v>
      </c>
    </row>
    <row r="2279" spans="1:6" ht="24.95" customHeight="1" x14ac:dyDescent="0.2">
      <c r="A2279" s="35">
        <v>2277</v>
      </c>
      <c r="B2279" s="36" t="s">
        <v>1978</v>
      </c>
      <c r="C2279" s="3">
        <v>26054</v>
      </c>
      <c r="D2279" s="4">
        <v>4390</v>
      </c>
      <c r="E2279" s="37">
        <v>43532</v>
      </c>
      <c r="F2279" s="53" t="s">
        <v>129</v>
      </c>
    </row>
    <row r="2280" spans="1:6" ht="24.95" customHeight="1" x14ac:dyDescent="0.2">
      <c r="A2280" s="35">
        <v>2278</v>
      </c>
      <c r="B2280" s="36" t="s">
        <v>1979</v>
      </c>
      <c r="C2280" s="3">
        <v>26036</v>
      </c>
      <c r="D2280" s="4">
        <v>5573</v>
      </c>
      <c r="E2280" s="37">
        <v>44575</v>
      </c>
      <c r="F2280" s="53" t="s">
        <v>129</v>
      </c>
    </row>
    <row r="2281" spans="1:6" ht="24.95" customHeight="1" x14ac:dyDescent="0.2">
      <c r="A2281" s="35">
        <v>2279</v>
      </c>
      <c r="B2281" s="36" t="s">
        <v>4652</v>
      </c>
      <c r="C2281" s="3">
        <v>26035.825996292864</v>
      </c>
      <c r="D2281" s="4">
        <v>7139</v>
      </c>
      <c r="E2281" s="37">
        <v>40298</v>
      </c>
      <c r="F2281" s="53" t="s">
        <v>23</v>
      </c>
    </row>
    <row r="2282" spans="1:6" ht="24.95" customHeight="1" x14ac:dyDescent="0.2">
      <c r="A2282" s="35">
        <v>2280</v>
      </c>
      <c r="B2282" s="36" t="s">
        <v>1980</v>
      </c>
      <c r="C2282" s="3">
        <v>25996.809999999998</v>
      </c>
      <c r="D2282" s="4">
        <v>5284</v>
      </c>
      <c r="E2282" s="37">
        <v>42909</v>
      </c>
      <c r="F2282" s="53" t="s">
        <v>129</v>
      </c>
    </row>
    <row r="2283" spans="1:6" ht="24.95" customHeight="1" x14ac:dyDescent="0.2">
      <c r="A2283" s="35">
        <v>2281</v>
      </c>
      <c r="B2283" s="36" t="s">
        <v>1981</v>
      </c>
      <c r="C2283" s="3">
        <v>25991.499652455979</v>
      </c>
      <c r="D2283" s="4">
        <v>7902</v>
      </c>
      <c r="E2283" s="37">
        <v>39920</v>
      </c>
      <c r="F2283" s="53" t="s">
        <v>6529</v>
      </c>
    </row>
    <row r="2284" spans="1:6" ht="24.95" customHeight="1" x14ac:dyDescent="0.2">
      <c r="A2284" s="35">
        <v>2282</v>
      </c>
      <c r="B2284" s="36" t="s">
        <v>1982</v>
      </c>
      <c r="C2284" s="3">
        <v>25976.38</v>
      </c>
      <c r="D2284" s="4">
        <v>4334</v>
      </c>
      <c r="E2284" s="37">
        <v>44323</v>
      </c>
      <c r="F2284" s="53" t="s">
        <v>25</v>
      </c>
    </row>
    <row r="2285" spans="1:6" ht="24.95" customHeight="1" x14ac:dyDescent="0.2">
      <c r="A2285" s="35">
        <v>2283</v>
      </c>
      <c r="B2285" s="36" t="s">
        <v>1983</v>
      </c>
      <c r="C2285" s="3">
        <v>25932</v>
      </c>
      <c r="D2285" s="4">
        <v>4392</v>
      </c>
      <c r="E2285" s="37">
        <v>44015</v>
      </c>
      <c r="F2285" s="53" t="s">
        <v>129</v>
      </c>
    </row>
    <row r="2286" spans="1:6" ht="24.95" customHeight="1" x14ac:dyDescent="0.2">
      <c r="A2286" s="35">
        <v>2284</v>
      </c>
      <c r="B2286" s="36" t="s">
        <v>1984</v>
      </c>
      <c r="C2286" s="3">
        <v>25885.75</v>
      </c>
      <c r="D2286" s="4">
        <v>5032</v>
      </c>
      <c r="E2286" s="37">
        <v>44596</v>
      </c>
      <c r="F2286" s="53" t="s">
        <v>1864</v>
      </c>
    </row>
    <row r="2287" spans="1:6" ht="24.95" customHeight="1" x14ac:dyDescent="0.2">
      <c r="A2287" s="35">
        <v>2285</v>
      </c>
      <c r="B2287" s="36" t="s">
        <v>1985</v>
      </c>
      <c r="C2287" s="3">
        <v>25866.05</v>
      </c>
      <c r="D2287" s="4">
        <v>4548</v>
      </c>
      <c r="E2287" s="37">
        <v>44344</v>
      </c>
      <c r="F2287" s="53" t="s">
        <v>16</v>
      </c>
    </row>
    <row r="2288" spans="1:6" ht="24.95" customHeight="1" x14ac:dyDescent="0.2">
      <c r="A2288" s="35">
        <v>2286</v>
      </c>
      <c r="B2288" s="36" t="s">
        <v>1986</v>
      </c>
      <c r="C2288" s="3">
        <v>25854.463044485634</v>
      </c>
      <c r="D2288" s="4">
        <v>6402</v>
      </c>
      <c r="E2288" s="37">
        <v>39878</v>
      </c>
      <c r="F2288" s="53" t="s">
        <v>45</v>
      </c>
    </row>
    <row r="2289" spans="1:6" ht="24.95" customHeight="1" x14ac:dyDescent="0.2">
      <c r="A2289" s="35">
        <v>2287</v>
      </c>
      <c r="B2289" s="36" t="s">
        <v>1987</v>
      </c>
      <c r="C2289" s="3">
        <v>25823.968952734012</v>
      </c>
      <c r="D2289" s="4">
        <v>7603</v>
      </c>
      <c r="E2289" s="37">
        <v>38233</v>
      </c>
      <c r="F2289" s="53" t="s">
        <v>186</v>
      </c>
    </row>
    <row r="2290" spans="1:6" ht="24.95" customHeight="1" x14ac:dyDescent="0.2">
      <c r="A2290" s="35">
        <v>2288</v>
      </c>
      <c r="B2290" s="36" t="s">
        <v>1988</v>
      </c>
      <c r="C2290" s="3">
        <v>25823.142608897128</v>
      </c>
      <c r="D2290" s="4">
        <v>6149</v>
      </c>
      <c r="E2290" s="37">
        <v>41782</v>
      </c>
      <c r="F2290" s="53" t="s">
        <v>23</v>
      </c>
    </row>
    <row r="2291" spans="1:6" ht="24.95" customHeight="1" x14ac:dyDescent="0.2">
      <c r="A2291" s="35">
        <v>2289</v>
      </c>
      <c r="B2291" s="36" t="s">
        <v>1989</v>
      </c>
      <c r="C2291" s="3">
        <v>25815.280352177942</v>
      </c>
      <c r="D2291" s="4">
        <v>11526</v>
      </c>
      <c r="E2291" s="37">
        <v>36112</v>
      </c>
      <c r="F2291" s="53" t="s">
        <v>374</v>
      </c>
    </row>
    <row r="2292" spans="1:6" ht="24.95" customHeight="1" x14ac:dyDescent="0.2">
      <c r="A2292" s="35">
        <v>2290</v>
      </c>
      <c r="B2292" s="36" t="s">
        <v>1990</v>
      </c>
      <c r="C2292" s="3">
        <v>25786.60797034291</v>
      </c>
      <c r="D2292" s="4">
        <v>11569</v>
      </c>
      <c r="E2292" s="37">
        <v>36434</v>
      </c>
      <c r="F2292" s="53" t="s">
        <v>184</v>
      </c>
    </row>
    <row r="2293" spans="1:6" ht="24.95" customHeight="1" x14ac:dyDescent="0.2">
      <c r="A2293" s="35">
        <v>2291</v>
      </c>
      <c r="B2293" s="36" t="s">
        <v>4653</v>
      </c>
      <c r="C2293" s="3">
        <v>25773.288345690453</v>
      </c>
      <c r="D2293" s="4">
        <v>7146</v>
      </c>
      <c r="E2293" s="37">
        <v>40725</v>
      </c>
      <c r="F2293" s="53" t="s">
        <v>4</v>
      </c>
    </row>
    <row r="2294" spans="1:6" ht="24.95" customHeight="1" x14ac:dyDescent="0.2">
      <c r="A2294" s="35">
        <v>2292</v>
      </c>
      <c r="B2294" s="36" t="s">
        <v>1991</v>
      </c>
      <c r="C2294" s="3">
        <v>25758.543790546806</v>
      </c>
      <c r="D2294" s="4">
        <v>8287</v>
      </c>
      <c r="E2294" s="37">
        <v>38604</v>
      </c>
      <c r="F2294" s="53" t="s">
        <v>125</v>
      </c>
    </row>
    <row r="2295" spans="1:6" ht="24.95" customHeight="1" x14ac:dyDescent="0.2">
      <c r="A2295" s="35">
        <v>2293</v>
      </c>
      <c r="B2295" s="36" t="s">
        <v>1992</v>
      </c>
      <c r="C2295" s="3">
        <v>25726.94624652456</v>
      </c>
      <c r="D2295" s="4">
        <v>5654</v>
      </c>
      <c r="E2295" s="37">
        <v>41957</v>
      </c>
      <c r="F2295" s="53" t="s">
        <v>505</v>
      </c>
    </row>
    <row r="2296" spans="1:6" ht="24.95" customHeight="1" x14ac:dyDescent="0.2">
      <c r="A2296" s="35">
        <v>2294</v>
      </c>
      <c r="B2296" s="36" t="s">
        <v>1993</v>
      </c>
      <c r="C2296" s="3">
        <v>25706.296339202967</v>
      </c>
      <c r="D2296" s="4">
        <v>5581</v>
      </c>
      <c r="E2296" s="37">
        <v>41684</v>
      </c>
      <c r="F2296" s="53" t="s">
        <v>1566</v>
      </c>
    </row>
    <row r="2297" spans="1:6" ht="24.95" customHeight="1" x14ac:dyDescent="0.2">
      <c r="A2297" s="35">
        <v>2295</v>
      </c>
      <c r="B2297" s="36" t="s">
        <v>1994</v>
      </c>
      <c r="C2297" s="3">
        <v>25680</v>
      </c>
      <c r="D2297" s="4">
        <v>4501</v>
      </c>
      <c r="E2297" s="37">
        <v>43728</v>
      </c>
      <c r="F2297" s="53" t="s">
        <v>129</v>
      </c>
    </row>
    <row r="2298" spans="1:6" ht="24.95" customHeight="1" x14ac:dyDescent="0.2">
      <c r="A2298" s="35">
        <v>2296</v>
      </c>
      <c r="B2298" s="36" t="s">
        <v>1995</v>
      </c>
      <c r="C2298" s="3">
        <v>25670.63</v>
      </c>
      <c r="D2298" s="4">
        <v>6014</v>
      </c>
      <c r="E2298" s="37">
        <v>42335</v>
      </c>
      <c r="F2298" s="53" t="s">
        <v>817</v>
      </c>
    </row>
    <row r="2299" spans="1:6" ht="24.95" customHeight="1" x14ac:dyDescent="0.2">
      <c r="A2299" s="35">
        <v>2297</v>
      </c>
      <c r="B2299" s="36" t="s">
        <v>1996</v>
      </c>
      <c r="C2299" s="3">
        <v>25668.616774791477</v>
      </c>
      <c r="D2299" s="4">
        <v>5665</v>
      </c>
      <c r="E2299" s="37">
        <v>41838</v>
      </c>
      <c r="F2299" s="53" t="s">
        <v>1566</v>
      </c>
    </row>
    <row r="2300" spans="1:6" ht="24.95" customHeight="1" x14ac:dyDescent="0.2">
      <c r="A2300" s="35">
        <v>2298</v>
      </c>
      <c r="B2300" s="36" t="s">
        <v>1997</v>
      </c>
      <c r="C2300" s="3">
        <v>25658.103568118629</v>
      </c>
      <c r="D2300" s="4">
        <v>6216</v>
      </c>
      <c r="E2300" s="37">
        <v>39773</v>
      </c>
      <c r="F2300" s="53" t="s">
        <v>971</v>
      </c>
    </row>
    <row r="2301" spans="1:6" ht="24.95" customHeight="1" x14ac:dyDescent="0.2">
      <c r="A2301" s="35">
        <v>2299</v>
      </c>
      <c r="B2301" s="36" t="s">
        <v>1998</v>
      </c>
      <c r="C2301" s="3">
        <v>25637.01923076923</v>
      </c>
      <c r="D2301" s="4">
        <v>7321</v>
      </c>
      <c r="E2301" s="37">
        <v>39829</v>
      </c>
      <c r="F2301" s="53" t="s">
        <v>4</v>
      </c>
    </row>
    <row r="2302" spans="1:6" ht="24.95" customHeight="1" x14ac:dyDescent="0.2">
      <c r="A2302" s="35">
        <v>2300</v>
      </c>
      <c r="B2302" s="36" t="s">
        <v>1999</v>
      </c>
      <c r="C2302" s="3">
        <v>25619.77</v>
      </c>
      <c r="D2302" s="4">
        <v>4586</v>
      </c>
      <c r="E2302" s="37">
        <v>43658</v>
      </c>
      <c r="F2302" s="53" t="s">
        <v>41</v>
      </c>
    </row>
    <row r="2303" spans="1:6" ht="24.95" customHeight="1" x14ac:dyDescent="0.2">
      <c r="A2303" s="35">
        <v>2301</v>
      </c>
      <c r="B2303" s="36" t="s">
        <v>2000</v>
      </c>
      <c r="C2303" s="3">
        <v>25551.630000000005</v>
      </c>
      <c r="D2303" s="4">
        <v>6790</v>
      </c>
      <c r="E2303" s="37">
        <v>43602</v>
      </c>
      <c r="F2303" s="53" t="s">
        <v>638</v>
      </c>
    </row>
    <row r="2304" spans="1:6" ht="24.95" customHeight="1" x14ac:dyDescent="0.2">
      <c r="A2304" s="35">
        <v>2302</v>
      </c>
      <c r="B2304" s="36" t="s">
        <v>2001</v>
      </c>
      <c r="C2304" s="3">
        <v>25501.73</v>
      </c>
      <c r="D2304" s="4">
        <v>5054</v>
      </c>
      <c r="E2304" s="37">
        <v>43567</v>
      </c>
      <c r="F2304" s="53" t="s">
        <v>505</v>
      </c>
    </row>
    <row r="2305" spans="1:6" ht="24.95" customHeight="1" x14ac:dyDescent="0.2">
      <c r="A2305" s="35">
        <v>2303</v>
      </c>
      <c r="B2305" s="36" t="s">
        <v>2002</v>
      </c>
      <c r="C2305" s="3">
        <v>25493.802131603337</v>
      </c>
      <c r="D2305" s="4">
        <v>12443</v>
      </c>
      <c r="E2305" s="37">
        <v>36826</v>
      </c>
      <c r="F2305" s="53" t="s">
        <v>2003</v>
      </c>
    </row>
    <row r="2306" spans="1:6" ht="24.95" customHeight="1" x14ac:dyDescent="0.2">
      <c r="A2306" s="35">
        <v>2304</v>
      </c>
      <c r="B2306" s="36" t="s">
        <v>2004</v>
      </c>
      <c r="C2306" s="3">
        <v>25460.264133456905</v>
      </c>
      <c r="D2306" s="4">
        <v>5675</v>
      </c>
      <c r="E2306" s="37">
        <v>41789</v>
      </c>
      <c r="F2306" s="53" t="s">
        <v>4</v>
      </c>
    </row>
    <row r="2307" spans="1:6" ht="24.95" customHeight="1" x14ac:dyDescent="0.2">
      <c r="A2307" s="35">
        <v>2305</v>
      </c>
      <c r="B2307" s="36" t="s">
        <v>2005</v>
      </c>
      <c r="C2307" s="3">
        <v>25436.959999999999</v>
      </c>
      <c r="D2307" s="4">
        <v>5744</v>
      </c>
      <c r="E2307" s="37">
        <v>44442</v>
      </c>
      <c r="F2307" s="53" t="s">
        <v>638</v>
      </c>
    </row>
    <row r="2308" spans="1:6" ht="24.95" customHeight="1" x14ac:dyDescent="0.2">
      <c r="A2308" s="35">
        <v>2306</v>
      </c>
      <c r="B2308" s="36" t="s">
        <v>2006</v>
      </c>
      <c r="C2308" s="3">
        <v>25435.16</v>
      </c>
      <c r="D2308" s="4">
        <v>4692</v>
      </c>
      <c r="E2308" s="37">
        <v>43063</v>
      </c>
      <c r="F2308" s="53" t="s">
        <v>4</v>
      </c>
    </row>
    <row r="2309" spans="1:6" ht="24.95" customHeight="1" x14ac:dyDescent="0.2">
      <c r="A2309" s="35">
        <v>2307</v>
      </c>
      <c r="B2309" s="36" t="s">
        <v>2007</v>
      </c>
      <c r="C2309" s="3">
        <v>25375.71</v>
      </c>
      <c r="D2309" s="4">
        <v>5952</v>
      </c>
      <c r="E2309" s="37">
        <v>42062</v>
      </c>
      <c r="F2309" s="53" t="s">
        <v>4</v>
      </c>
    </row>
    <row r="2310" spans="1:6" ht="24.95" customHeight="1" x14ac:dyDescent="0.2">
      <c r="A2310" s="35">
        <v>2308</v>
      </c>
      <c r="B2310" s="36" t="s">
        <v>7244</v>
      </c>
      <c r="C2310" s="3">
        <f>'2024'!E119</f>
        <v>25368</v>
      </c>
      <c r="D2310" s="4">
        <f>'2024'!F119</f>
        <v>5216</v>
      </c>
      <c r="E2310" s="37">
        <v>45394</v>
      </c>
      <c r="F2310" s="53" t="s">
        <v>129</v>
      </c>
    </row>
    <row r="2311" spans="1:6" ht="24.95" customHeight="1" x14ac:dyDescent="0.2">
      <c r="A2311" s="35">
        <v>2309</v>
      </c>
      <c r="B2311" s="36" t="s">
        <v>2008</v>
      </c>
      <c r="C2311" s="3">
        <v>25334.221501390177</v>
      </c>
      <c r="D2311" s="4">
        <v>7072</v>
      </c>
      <c r="E2311" s="37">
        <v>38254</v>
      </c>
      <c r="F2311" s="53" t="s">
        <v>1671</v>
      </c>
    </row>
    <row r="2312" spans="1:6" ht="24.95" customHeight="1" x14ac:dyDescent="0.2">
      <c r="A2312" s="35">
        <v>2310</v>
      </c>
      <c r="B2312" s="36" t="s">
        <v>2009</v>
      </c>
      <c r="C2312" s="3">
        <v>25279</v>
      </c>
      <c r="D2312" s="4">
        <v>4366</v>
      </c>
      <c r="E2312" s="37">
        <v>43553</v>
      </c>
      <c r="F2312" s="53" t="s">
        <v>129</v>
      </c>
    </row>
    <row r="2313" spans="1:6" ht="24.95" customHeight="1" x14ac:dyDescent="0.2">
      <c r="A2313" s="35">
        <v>2311</v>
      </c>
      <c r="B2313" s="36" t="s">
        <v>2010</v>
      </c>
      <c r="C2313" s="3">
        <v>25268.2</v>
      </c>
      <c r="D2313" s="4">
        <v>4214</v>
      </c>
      <c r="E2313" s="37">
        <v>44428</v>
      </c>
      <c r="F2313" s="53" t="s">
        <v>16</v>
      </c>
    </row>
    <row r="2314" spans="1:6" ht="24.95" customHeight="1" x14ac:dyDescent="0.2">
      <c r="A2314" s="35">
        <v>2312</v>
      </c>
      <c r="B2314" s="36" t="s">
        <v>2026</v>
      </c>
      <c r="C2314" s="3">
        <f>24843.65+'2023'!E364</f>
        <v>25233.65</v>
      </c>
      <c r="D2314" s="4">
        <f>4412+'2023'!F364</f>
        <v>4533</v>
      </c>
      <c r="E2314" s="37">
        <v>44323</v>
      </c>
      <c r="F2314" s="53" t="s">
        <v>41</v>
      </c>
    </row>
    <row r="2315" spans="1:6" ht="24.95" customHeight="1" x14ac:dyDescent="0.2">
      <c r="A2315" s="35">
        <v>2313</v>
      </c>
      <c r="B2315" s="36" t="s">
        <v>2011</v>
      </c>
      <c r="C2315" s="3">
        <v>25224.860982391103</v>
      </c>
      <c r="D2315" s="4">
        <v>7880</v>
      </c>
      <c r="E2315" s="37">
        <v>39108</v>
      </c>
      <c r="F2315" s="53" t="s">
        <v>1260</v>
      </c>
    </row>
    <row r="2316" spans="1:6" ht="24.95" customHeight="1" x14ac:dyDescent="0.2">
      <c r="A2316" s="35">
        <v>2314</v>
      </c>
      <c r="B2316" s="36" t="s">
        <v>2012</v>
      </c>
      <c r="C2316" s="3">
        <v>25179.83</v>
      </c>
      <c r="D2316" s="4">
        <v>4525</v>
      </c>
      <c r="E2316" s="37">
        <v>43420</v>
      </c>
      <c r="F2316" s="53" t="s">
        <v>41</v>
      </c>
    </row>
    <row r="2317" spans="1:6" ht="24.95" customHeight="1" x14ac:dyDescent="0.2">
      <c r="A2317" s="35">
        <v>2315</v>
      </c>
      <c r="B2317" s="36" t="s">
        <v>2048</v>
      </c>
      <c r="C2317" s="3">
        <f>24338.49+'2023'!E340+'2024'!E369</f>
        <v>25160.49</v>
      </c>
      <c r="D2317" s="4">
        <f>3854+'2023'!F340+'2024'!F369</f>
        <v>3956</v>
      </c>
      <c r="E2317" s="37">
        <v>44655</v>
      </c>
      <c r="F2317" s="53" t="s">
        <v>220</v>
      </c>
    </row>
    <row r="2318" spans="1:6" ht="24.95" customHeight="1" x14ac:dyDescent="0.2">
      <c r="A2318" s="35">
        <v>2316</v>
      </c>
      <c r="B2318" s="36" t="s">
        <v>2013</v>
      </c>
      <c r="C2318" s="3">
        <v>25145</v>
      </c>
      <c r="D2318" s="4">
        <v>6285</v>
      </c>
      <c r="E2318" s="37">
        <v>42748</v>
      </c>
      <c r="F2318" s="53" t="s">
        <v>189</v>
      </c>
    </row>
    <row r="2319" spans="1:6" ht="24.95" customHeight="1" x14ac:dyDescent="0.2">
      <c r="A2319" s="35">
        <v>2317</v>
      </c>
      <c r="B2319" s="36" t="s">
        <v>2014</v>
      </c>
      <c r="C2319" s="3">
        <v>25130.821362372568</v>
      </c>
      <c r="D2319" s="4">
        <v>6707</v>
      </c>
      <c r="E2319" s="37">
        <v>38394</v>
      </c>
      <c r="F2319" s="53" t="s">
        <v>186</v>
      </c>
    </row>
    <row r="2320" spans="1:6" ht="24.95" customHeight="1" x14ac:dyDescent="0.2">
      <c r="A2320" s="35">
        <v>2318</v>
      </c>
      <c r="B2320" s="36" t="s">
        <v>2015</v>
      </c>
      <c r="C2320" s="3">
        <v>25130.18419833179</v>
      </c>
      <c r="D2320" s="4">
        <v>5666</v>
      </c>
      <c r="E2320" s="37">
        <v>39871</v>
      </c>
      <c r="F2320" s="53" t="s">
        <v>6525</v>
      </c>
    </row>
    <row r="2321" spans="1:6" ht="24.95" customHeight="1" x14ac:dyDescent="0.2">
      <c r="A2321" s="35">
        <v>2319</v>
      </c>
      <c r="B2321" s="36" t="s">
        <v>7245</v>
      </c>
      <c r="C2321" s="3">
        <f>'2024'!E121</f>
        <v>25076.97</v>
      </c>
      <c r="D2321" s="4">
        <f>'2024'!F121</f>
        <v>4211</v>
      </c>
      <c r="E2321" s="37">
        <v>45345</v>
      </c>
      <c r="F2321" s="53" t="s">
        <v>220</v>
      </c>
    </row>
    <row r="2322" spans="1:6" ht="24.95" customHeight="1" x14ac:dyDescent="0.2">
      <c r="A2322" s="35">
        <v>2320</v>
      </c>
      <c r="B2322" s="36" t="s">
        <v>6352</v>
      </c>
      <c r="C2322" s="3">
        <f>'2023'!E122</f>
        <v>25071.300000000003</v>
      </c>
      <c r="D2322" s="4">
        <f>'2023'!F122</f>
        <v>4185</v>
      </c>
      <c r="E2322" s="37">
        <v>44953</v>
      </c>
      <c r="F2322" s="53" t="s">
        <v>541</v>
      </c>
    </row>
    <row r="2323" spans="1:6" ht="24.95" customHeight="1" x14ac:dyDescent="0.2">
      <c r="A2323" s="35">
        <v>2321</v>
      </c>
      <c r="B2323" s="36" t="s">
        <v>2016</v>
      </c>
      <c r="C2323" s="3">
        <v>25060.19</v>
      </c>
      <c r="D2323" s="4">
        <v>5394</v>
      </c>
      <c r="E2323" s="37">
        <v>44036</v>
      </c>
      <c r="F2323" s="53" t="s">
        <v>439</v>
      </c>
    </row>
    <row r="2324" spans="1:6" ht="24.95" customHeight="1" x14ac:dyDescent="0.2">
      <c r="A2324" s="35">
        <v>2322</v>
      </c>
      <c r="B2324" s="36" t="s">
        <v>2017</v>
      </c>
      <c r="C2324" s="3">
        <v>25024.739999999998</v>
      </c>
      <c r="D2324" s="4">
        <v>5268</v>
      </c>
      <c r="E2324" s="37">
        <v>42482</v>
      </c>
      <c r="F2324" s="53" t="s">
        <v>4</v>
      </c>
    </row>
    <row r="2325" spans="1:6" ht="24.95" customHeight="1" x14ac:dyDescent="0.2">
      <c r="A2325" s="35">
        <v>2323</v>
      </c>
      <c r="B2325" s="36" t="s">
        <v>2018</v>
      </c>
      <c r="C2325" s="3">
        <v>24997.972659870251</v>
      </c>
      <c r="D2325" s="4">
        <v>8576</v>
      </c>
      <c r="E2325" s="37">
        <v>38744</v>
      </c>
      <c r="F2325" s="53" t="s">
        <v>2019</v>
      </c>
    </row>
    <row r="2326" spans="1:6" ht="24.95" customHeight="1" x14ac:dyDescent="0.2">
      <c r="A2326" s="35">
        <v>2324</v>
      </c>
      <c r="B2326" s="36" t="s">
        <v>2020</v>
      </c>
      <c r="C2326" s="3">
        <v>24991.601019462465</v>
      </c>
      <c r="D2326" s="4">
        <v>12415</v>
      </c>
      <c r="E2326" s="37">
        <v>36007</v>
      </c>
      <c r="F2326" s="53" t="s">
        <v>1066</v>
      </c>
    </row>
    <row r="2327" spans="1:6" ht="24.95" customHeight="1" x14ac:dyDescent="0.2">
      <c r="A2327" s="35">
        <v>2325</v>
      </c>
      <c r="B2327" s="36" t="s">
        <v>2021</v>
      </c>
      <c r="C2327" s="3">
        <v>24979.20528266914</v>
      </c>
      <c r="D2327" s="4">
        <v>7705</v>
      </c>
      <c r="E2327" s="37">
        <v>38975</v>
      </c>
      <c r="F2327" s="53" t="s">
        <v>565</v>
      </c>
    </row>
    <row r="2328" spans="1:6" ht="24.95" customHeight="1" x14ac:dyDescent="0.2">
      <c r="A2328" s="35">
        <v>2326</v>
      </c>
      <c r="B2328" s="36" t="s">
        <v>2022</v>
      </c>
      <c r="C2328" s="3">
        <v>24946.594068582024</v>
      </c>
      <c r="D2328" s="4">
        <v>7454</v>
      </c>
      <c r="E2328" s="37">
        <v>38660</v>
      </c>
      <c r="F2328" s="53" t="s">
        <v>95</v>
      </c>
    </row>
    <row r="2329" spans="1:6" ht="24.95" customHeight="1" x14ac:dyDescent="0.2">
      <c r="A2329" s="35">
        <v>2327</v>
      </c>
      <c r="B2329" s="36" t="s">
        <v>2023</v>
      </c>
      <c r="C2329" s="3">
        <v>24920.644114921226</v>
      </c>
      <c r="D2329" s="4">
        <v>8264</v>
      </c>
      <c r="E2329" s="37">
        <v>37351</v>
      </c>
      <c r="F2329" s="53" t="s">
        <v>678</v>
      </c>
    </row>
    <row r="2330" spans="1:6" ht="24.95" customHeight="1" x14ac:dyDescent="0.2">
      <c r="A2330" s="35">
        <v>2328</v>
      </c>
      <c r="B2330" s="36" t="s">
        <v>2024</v>
      </c>
      <c r="C2330" s="3">
        <v>24865.58</v>
      </c>
      <c r="D2330" s="4">
        <v>4701</v>
      </c>
      <c r="E2330" s="37">
        <v>43238</v>
      </c>
      <c r="F2330" s="53" t="s">
        <v>4</v>
      </c>
    </row>
    <row r="2331" spans="1:6" ht="24.95" customHeight="1" x14ac:dyDescent="0.2">
      <c r="A2331" s="35">
        <v>2329</v>
      </c>
      <c r="B2331" s="36" t="s">
        <v>7246</v>
      </c>
      <c r="C2331" s="3">
        <f>'2024'!E122</f>
        <v>24861.850000000002</v>
      </c>
      <c r="D2331" s="4">
        <f>'2024'!F122</f>
        <v>3524</v>
      </c>
      <c r="E2331" s="37">
        <v>45604</v>
      </c>
      <c r="F2331" s="53" t="s">
        <v>4</v>
      </c>
    </row>
    <row r="2332" spans="1:6" ht="24.95" customHeight="1" x14ac:dyDescent="0.2">
      <c r="A2332" s="35">
        <v>2330</v>
      </c>
      <c r="B2332" s="36" t="s">
        <v>2025</v>
      </c>
      <c r="C2332" s="3">
        <v>24856.927710843374</v>
      </c>
      <c r="D2332" s="4">
        <v>14143</v>
      </c>
      <c r="E2332" s="37">
        <v>35846</v>
      </c>
      <c r="F2332" s="53" t="s">
        <v>6530</v>
      </c>
    </row>
    <row r="2333" spans="1:6" ht="24.95" customHeight="1" x14ac:dyDescent="0.2">
      <c r="A2333" s="35">
        <v>2331</v>
      </c>
      <c r="B2333" s="36" t="s">
        <v>2027</v>
      </c>
      <c r="C2333" s="3">
        <v>24842.69</v>
      </c>
      <c r="D2333" s="4">
        <v>5577</v>
      </c>
      <c r="E2333" s="37">
        <v>44099</v>
      </c>
      <c r="F2333" s="53" t="s">
        <v>559</v>
      </c>
    </row>
    <row r="2334" spans="1:6" ht="24.95" customHeight="1" x14ac:dyDescent="0.2">
      <c r="A2334" s="35">
        <v>2332</v>
      </c>
      <c r="B2334" s="36" t="s">
        <v>2028</v>
      </c>
      <c r="C2334" s="3">
        <v>24825.98</v>
      </c>
      <c r="D2334" s="4">
        <v>6453</v>
      </c>
      <c r="E2334" s="37">
        <v>42461</v>
      </c>
      <c r="F2334" s="53" t="s">
        <v>426</v>
      </c>
    </row>
    <row r="2335" spans="1:6" ht="24.95" customHeight="1" x14ac:dyDescent="0.2">
      <c r="A2335" s="35">
        <v>2333</v>
      </c>
      <c r="B2335" s="36" t="s">
        <v>2029</v>
      </c>
      <c r="C2335" s="3">
        <v>24807.460611677478</v>
      </c>
      <c r="D2335" s="4">
        <v>8641</v>
      </c>
      <c r="E2335" s="37">
        <v>38828</v>
      </c>
      <c r="F2335" s="53" t="s">
        <v>6531</v>
      </c>
    </row>
    <row r="2336" spans="1:6" ht="24.95" customHeight="1" x14ac:dyDescent="0.2">
      <c r="A2336" s="35">
        <v>2334</v>
      </c>
      <c r="B2336" s="36" t="s">
        <v>7247</v>
      </c>
      <c r="C2336" s="3">
        <f>'2024'!E123</f>
        <v>24802.19</v>
      </c>
      <c r="D2336" s="4">
        <f>'2024'!F123</f>
        <v>3646</v>
      </c>
      <c r="E2336" s="37">
        <v>45331</v>
      </c>
      <c r="F2336" s="53" t="s">
        <v>4</v>
      </c>
    </row>
    <row r="2337" spans="1:6" ht="24.95" customHeight="1" x14ac:dyDescent="0.2">
      <c r="A2337" s="35">
        <v>2335</v>
      </c>
      <c r="B2337" s="36" t="s">
        <v>2030</v>
      </c>
      <c r="C2337" s="3">
        <v>24790.894346617239</v>
      </c>
      <c r="D2337" s="4">
        <v>5946</v>
      </c>
      <c r="E2337" s="37">
        <v>41880</v>
      </c>
      <c r="F2337" s="53" t="s">
        <v>129</v>
      </c>
    </row>
    <row r="2338" spans="1:6" ht="24.95" customHeight="1" x14ac:dyDescent="0.2">
      <c r="A2338" s="35">
        <v>2336</v>
      </c>
      <c r="B2338" s="36" t="s">
        <v>2031</v>
      </c>
      <c r="C2338" s="3">
        <v>24752</v>
      </c>
      <c r="D2338" s="4">
        <v>5116</v>
      </c>
      <c r="E2338" s="37">
        <v>44624</v>
      </c>
      <c r="F2338" s="53" t="s">
        <v>439</v>
      </c>
    </row>
    <row r="2339" spans="1:6" ht="24.95" customHeight="1" x14ac:dyDescent="0.2">
      <c r="A2339" s="35">
        <v>2337</v>
      </c>
      <c r="B2339" s="36" t="s">
        <v>2032</v>
      </c>
      <c r="C2339" s="3">
        <v>24748.320203892494</v>
      </c>
      <c r="D2339" s="4">
        <v>11298</v>
      </c>
      <c r="E2339" s="37">
        <v>36945</v>
      </c>
      <c r="F2339" s="53" t="s">
        <v>125</v>
      </c>
    </row>
    <row r="2340" spans="1:6" ht="24.95" customHeight="1" x14ac:dyDescent="0.2">
      <c r="A2340" s="35">
        <v>2338</v>
      </c>
      <c r="B2340" s="36" t="s">
        <v>2033</v>
      </c>
      <c r="C2340" s="3">
        <v>24662.01343836886</v>
      </c>
      <c r="D2340" s="4">
        <v>13174</v>
      </c>
      <c r="E2340" s="37">
        <v>36784</v>
      </c>
      <c r="F2340" s="53" t="s">
        <v>184</v>
      </c>
    </row>
    <row r="2341" spans="1:6" ht="24.95" customHeight="1" x14ac:dyDescent="0.2">
      <c r="A2341" s="35">
        <v>2339</v>
      </c>
      <c r="B2341" s="36" t="s">
        <v>2034</v>
      </c>
      <c r="C2341" s="3">
        <v>24631.603336422613</v>
      </c>
      <c r="D2341" s="4">
        <v>8027</v>
      </c>
      <c r="E2341" s="37">
        <v>37680</v>
      </c>
      <c r="F2341" s="53" t="s">
        <v>1023</v>
      </c>
    </row>
    <row r="2342" spans="1:6" ht="24.95" customHeight="1" x14ac:dyDescent="0.2">
      <c r="A2342" s="35">
        <v>2340</v>
      </c>
      <c r="B2342" s="36" t="s">
        <v>2035</v>
      </c>
      <c r="C2342" s="3">
        <v>24618.222891566267</v>
      </c>
      <c r="D2342" s="4">
        <v>7014</v>
      </c>
      <c r="E2342" s="37">
        <v>38261</v>
      </c>
      <c r="F2342" s="53" t="s">
        <v>6531</v>
      </c>
    </row>
    <row r="2343" spans="1:6" ht="24.95" customHeight="1" x14ac:dyDescent="0.2">
      <c r="A2343" s="35">
        <v>2341</v>
      </c>
      <c r="B2343" s="36" t="s">
        <v>4654</v>
      </c>
      <c r="C2343" s="3">
        <v>24614.515755329008</v>
      </c>
      <c r="D2343" s="4">
        <v>7118</v>
      </c>
      <c r="E2343" s="37">
        <v>41166</v>
      </c>
      <c r="F2343" s="53" t="s">
        <v>23</v>
      </c>
    </row>
    <row r="2344" spans="1:6" ht="24.95" customHeight="1" x14ac:dyDescent="0.2">
      <c r="A2344" s="35">
        <v>2342</v>
      </c>
      <c r="B2344" s="36" t="s">
        <v>4655</v>
      </c>
      <c r="C2344" s="3">
        <v>24609.737025023169</v>
      </c>
      <c r="D2344" s="4">
        <v>4629</v>
      </c>
      <c r="E2344" s="37">
        <v>41327</v>
      </c>
      <c r="F2344" s="53" t="s">
        <v>41</v>
      </c>
    </row>
    <row r="2345" spans="1:6" ht="24.95" customHeight="1" x14ac:dyDescent="0.2">
      <c r="A2345" s="35">
        <v>2343</v>
      </c>
      <c r="B2345" s="36" t="s">
        <v>2036</v>
      </c>
      <c r="C2345" s="3">
        <v>24606.696014828547</v>
      </c>
      <c r="D2345" s="4">
        <v>10311</v>
      </c>
      <c r="E2345" s="37">
        <v>36567</v>
      </c>
      <c r="F2345" s="53" t="s">
        <v>1838</v>
      </c>
    </row>
    <row r="2346" spans="1:6" ht="24.95" customHeight="1" x14ac:dyDescent="0.2">
      <c r="A2346" s="35">
        <v>2344</v>
      </c>
      <c r="B2346" s="36" t="s">
        <v>2037</v>
      </c>
      <c r="C2346" s="3">
        <v>24597</v>
      </c>
      <c r="D2346" s="4">
        <v>4105</v>
      </c>
      <c r="E2346" s="37">
        <v>43742</v>
      </c>
      <c r="F2346" s="53" t="s">
        <v>129</v>
      </c>
    </row>
    <row r="2347" spans="1:6" ht="24.95" customHeight="1" x14ac:dyDescent="0.2">
      <c r="A2347" s="35">
        <v>2345</v>
      </c>
      <c r="B2347" s="36" t="s">
        <v>2038</v>
      </c>
      <c r="C2347" s="3">
        <v>24584.221501390177</v>
      </c>
      <c r="D2347" s="4">
        <v>7368</v>
      </c>
      <c r="E2347" s="37">
        <v>39157</v>
      </c>
      <c r="F2347" s="53" t="s">
        <v>6525</v>
      </c>
    </row>
    <row r="2348" spans="1:6" ht="24.95" customHeight="1" x14ac:dyDescent="0.2">
      <c r="A2348" s="35">
        <v>2346</v>
      </c>
      <c r="B2348" s="36" t="s">
        <v>2039</v>
      </c>
      <c r="C2348" s="3">
        <v>24563.87</v>
      </c>
      <c r="D2348" s="4">
        <v>4310</v>
      </c>
      <c r="E2348" s="37">
        <v>43392</v>
      </c>
      <c r="F2348" s="53" t="s">
        <v>4</v>
      </c>
    </row>
    <row r="2349" spans="1:6" ht="24.95" customHeight="1" x14ac:dyDescent="0.2">
      <c r="A2349" s="35">
        <v>2347</v>
      </c>
      <c r="B2349" s="36" t="s">
        <v>2040</v>
      </c>
      <c r="C2349" s="3">
        <v>24540.952270620946</v>
      </c>
      <c r="D2349" s="4">
        <v>5789</v>
      </c>
      <c r="E2349" s="37">
        <v>40368</v>
      </c>
      <c r="F2349" s="53" t="s">
        <v>4</v>
      </c>
    </row>
    <row r="2350" spans="1:6" ht="24.95" customHeight="1" x14ac:dyDescent="0.2">
      <c r="A2350" s="35">
        <v>2348</v>
      </c>
      <c r="B2350" s="36" t="s">
        <v>2041</v>
      </c>
      <c r="C2350" s="3">
        <v>24531</v>
      </c>
      <c r="D2350" s="4">
        <v>5617</v>
      </c>
      <c r="E2350" s="37">
        <v>43133</v>
      </c>
      <c r="F2350" s="53" t="s">
        <v>129</v>
      </c>
    </row>
    <row r="2351" spans="1:6" ht="24.95" customHeight="1" x14ac:dyDescent="0.2">
      <c r="A2351" s="35">
        <v>2349</v>
      </c>
      <c r="B2351" s="36" t="s">
        <v>4656</v>
      </c>
      <c r="C2351" s="3">
        <v>24529.373262279893</v>
      </c>
      <c r="D2351" s="4">
        <v>6917</v>
      </c>
      <c r="E2351" s="37">
        <v>40634</v>
      </c>
      <c r="F2351" s="53" t="s">
        <v>180</v>
      </c>
    </row>
    <row r="2352" spans="1:6" ht="24.95" customHeight="1" x14ac:dyDescent="0.2">
      <c r="A2352" s="35">
        <v>2350</v>
      </c>
      <c r="B2352" s="36" t="s">
        <v>7248</v>
      </c>
      <c r="C2352" s="3">
        <f>'2024'!E124</f>
        <v>24509.43</v>
      </c>
      <c r="D2352" s="4">
        <f>'2024'!F124</f>
        <v>4211</v>
      </c>
      <c r="E2352" s="37">
        <v>45352</v>
      </c>
      <c r="F2352" s="53" t="s">
        <v>451</v>
      </c>
    </row>
    <row r="2353" spans="1:6" ht="24.95" customHeight="1" x14ac:dyDescent="0.2">
      <c r="A2353" s="35">
        <v>2351</v>
      </c>
      <c r="B2353" s="36" t="s">
        <v>2042</v>
      </c>
      <c r="C2353" s="3">
        <v>24483.086190917515</v>
      </c>
      <c r="D2353" s="4">
        <v>7950</v>
      </c>
      <c r="E2353" s="37">
        <v>38499</v>
      </c>
      <c r="F2353" s="53" t="s">
        <v>95</v>
      </c>
    </row>
    <row r="2354" spans="1:6" ht="24.95" customHeight="1" x14ac:dyDescent="0.2">
      <c r="A2354" s="35">
        <v>2352</v>
      </c>
      <c r="B2354" s="36" t="s">
        <v>2043</v>
      </c>
      <c r="C2354" s="3">
        <v>24467.85</v>
      </c>
      <c r="D2354" s="4">
        <v>5151</v>
      </c>
      <c r="E2354" s="37">
        <v>42895</v>
      </c>
      <c r="F2354" s="53" t="s">
        <v>129</v>
      </c>
    </row>
    <row r="2355" spans="1:6" ht="24.95" customHeight="1" x14ac:dyDescent="0.2">
      <c r="A2355" s="35">
        <v>2353</v>
      </c>
      <c r="B2355" s="36" t="s">
        <v>2044</v>
      </c>
      <c r="C2355" s="3">
        <v>24431.66</v>
      </c>
      <c r="D2355" s="4">
        <v>4161</v>
      </c>
      <c r="E2355" s="37">
        <v>43462</v>
      </c>
      <c r="F2355" s="53" t="s">
        <v>45</v>
      </c>
    </row>
    <row r="2356" spans="1:6" ht="24.95" customHeight="1" x14ac:dyDescent="0.2">
      <c r="A2356" s="35">
        <v>2354</v>
      </c>
      <c r="B2356" s="36" t="s">
        <v>2045</v>
      </c>
      <c r="C2356" s="3">
        <v>24419.54355885079</v>
      </c>
      <c r="D2356" s="4">
        <v>7881</v>
      </c>
      <c r="E2356" s="37">
        <v>39017</v>
      </c>
      <c r="F2356" s="53" t="s">
        <v>6531</v>
      </c>
    </row>
    <row r="2357" spans="1:6" ht="24.95" customHeight="1" x14ac:dyDescent="0.2">
      <c r="A2357" s="35">
        <v>2355</v>
      </c>
      <c r="B2357" s="36" t="s">
        <v>2046</v>
      </c>
      <c r="C2357" s="3">
        <v>24401.649999999998</v>
      </c>
      <c r="D2357" s="4">
        <v>4148</v>
      </c>
      <c r="E2357" s="37">
        <v>44043</v>
      </c>
      <c r="F2357" s="53" t="s">
        <v>4</v>
      </c>
    </row>
    <row r="2358" spans="1:6" ht="24.95" customHeight="1" x14ac:dyDescent="0.2">
      <c r="A2358" s="35">
        <v>2356</v>
      </c>
      <c r="B2358" s="36" t="s">
        <v>7249</v>
      </c>
      <c r="C2358" s="3">
        <f>'2024'!E125</f>
        <v>24385.280000000002</v>
      </c>
      <c r="D2358" s="4">
        <f>'2024'!F125</f>
        <v>4501</v>
      </c>
      <c r="E2358" s="37">
        <v>45345</v>
      </c>
      <c r="F2358" s="53" t="s">
        <v>4</v>
      </c>
    </row>
    <row r="2359" spans="1:6" ht="24.95" customHeight="1" x14ac:dyDescent="0.2">
      <c r="A2359" s="35">
        <v>2357</v>
      </c>
      <c r="B2359" s="36" t="s">
        <v>4657</v>
      </c>
      <c r="C2359" s="3">
        <v>24374.710379981465</v>
      </c>
      <c r="D2359" s="4">
        <v>6213</v>
      </c>
      <c r="E2359" s="37">
        <v>41110</v>
      </c>
      <c r="F2359" s="53" t="s">
        <v>23</v>
      </c>
    </row>
    <row r="2360" spans="1:6" ht="24.95" customHeight="1" x14ac:dyDescent="0.2">
      <c r="A2360" s="35">
        <v>2358</v>
      </c>
      <c r="B2360" s="36" t="s">
        <v>2047</v>
      </c>
      <c r="C2360" s="3">
        <v>24341.577849860983</v>
      </c>
      <c r="D2360" s="4">
        <v>8923</v>
      </c>
      <c r="E2360" s="37">
        <v>40228</v>
      </c>
      <c r="F2360" s="53" t="s">
        <v>6526</v>
      </c>
    </row>
    <row r="2361" spans="1:6" ht="24.95" customHeight="1" x14ac:dyDescent="0.2">
      <c r="A2361" s="35">
        <v>2359</v>
      </c>
      <c r="B2361" s="36" t="s">
        <v>4658</v>
      </c>
      <c r="C2361" s="3">
        <v>24326.343836886008</v>
      </c>
      <c r="D2361" s="4">
        <v>7609</v>
      </c>
      <c r="E2361" s="37">
        <v>41558</v>
      </c>
      <c r="F2361" s="53" t="s">
        <v>189</v>
      </c>
    </row>
    <row r="2362" spans="1:6" ht="24.95" customHeight="1" x14ac:dyDescent="0.2">
      <c r="A2362" s="35">
        <v>2360</v>
      </c>
      <c r="B2362" s="36" t="s">
        <v>2049</v>
      </c>
      <c r="C2362" s="3">
        <v>24317.365616311399</v>
      </c>
      <c r="D2362" s="4">
        <v>11838</v>
      </c>
      <c r="E2362" s="37">
        <v>36784</v>
      </c>
      <c r="F2362" s="53" t="s">
        <v>2050</v>
      </c>
    </row>
    <row r="2363" spans="1:6" ht="24.95" customHeight="1" x14ac:dyDescent="0.2">
      <c r="A2363" s="35">
        <v>2361</v>
      </c>
      <c r="B2363" s="36" t="s">
        <v>2051</v>
      </c>
      <c r="C2363" s="3">
        <v>24296.76</v>
      </c>
      <c r="D2363" s="4">
        <v>7266</v>
      </c>
      <c r="E2363" s="37">
        <v>42517</v>
      </c>
      <c r="F2363" s="53" t="s">
        <v>505</v>
      </c>
    </row>
    <row r="2364" spans="1:6" ht="24.95" customHeight="1" x14ac:dyDescent="0.2">
      <c r="A2364" s="35">
        <v>2362</v>
      </c>
      <c r="B2364" s="36" t="s">
        <v>2052</v>
      </c>
      <c r="C2364" s="3">
        <v>24280.499884151996</v>
      </c>
      <c r="D2364" s="4">
        <v>6208</v>
      </c>
      <c r="E2364" s="37">
        <v>39528</v>
      </c>
      <c r="F2364" s="53" t="s">
        <v>1086</v>
      </c>
    </row>
    <row r="2365" spans="1:6" ht="24.95" customHeight="1" x14ac:dyDescent="0.2">
      <c r="A2365" s="35">
        <v>2363</v>
      </c>
      <c r="B2365" s="36" t="s">
        <v>2053</v>
      </c>
      <c r="C2365" s="3">
        <v>24258.283132530123</v>
      </c>
      <c r="D2365" s="4">
        <v>7221</v>
      </c>
      <c r="E2365" s="37">
        <v>38247</v>
      </c>
      <c r="F2365" s="53" t="s">
        <v>975</v>
      </c>
    </row>
    <row r="2366" spans="1:6" ht="24.95" customHeight="1" x14ac:dyDescent="0.2">
      <c r="A2366" s="35">
        <v>2364</v>
      </c>
      <c r="B2366" s="36" t="s">
        <v>2054</v>
      </c>
      <c r="C2366" s="3">
        <v>24230.074142724749</v>
      </c>
      <c r="D2366" s="4">
        <v>6413</v>
      </c>
      <c r="E2366" s="37">
        <v>39926</v>
      </c>
      <c r="F2366" s="53" t="s">
        <v>470</v>
      </c>
    </row>
    <row r="2367" spans="1:6" ht="24.95" customHeight="1" x14ac:dyDescent="0.2">
      <c r="A2367" s="35">
        <v>2365</v>
      </c>
      <c r="B2367" s="36" t="s">
        <v>4659</v>
      </c>
      <c r="C2367" s="3">
        <v>24225.950231696017</v>
      </c>
      <c r="D2367" s="4">
        <v>7031</v>
      </c>
      <c r="E2367" s="37">
        <v>40907</v>
      </c>
      <c r="F2367" s="53" t="s">
        <v>4</v>
      </c>
    </row>
    <row r="2368" spans="1:6" ht="24.95" customHeight="1" x14ac:dyDescent="0.2">
      <c r="A2368" s="35">
        <v>2366</v>
      </c>
      <c r="B2368" s="36" t="s">
        <v>2055</v>
      </c>
      <c r="C2368" s="3">
        <v>24219.68</v>
      </c>
      <c r="D2368" s="4">
        <v>4339</v>
      </c>
      <c r="E2368" s="37">
        <v>43525</v>
      </c>
      <c r="F2368" s="53" t="s">
        <v>505</v>
      </c>
    </row>
    <row r="2369" spans="1:6" ht="24.95" customHeight="1" x14ac:dyDescent="0.2">
      <c r="A2369" s="35">
        <v>2367</v>
      </c>
      <c r="B2369" s="36" t="s">
        <v>2056</v>
      </c>
      <c r="C2369" s="3">
        <v>24219.329240037074</v>
      </c>
      <c r="D2369" s="4">
        <v>6694</v>
      </c>
      <c r="E2369" s="37">
        <v>40424</v>
      </c>
      <c r="F2369" s="53" t="s">
        <v>45</v>
      </c>
    </row>
    <row r="2370" spans="1:6" ht="24.95" customHeight="1" x14ac:dyDescent="0.2">
      <c r="A2370" s="35">
        <v>2368</v>
      </c>
      <c r="B2370" s="36" t="s">
        <v>2057</v>
      </c>
      <c r="C2370" s="3">
        <v>24219.29</v>
      </c>
      <c r="D2370" s="4">
        <v>4904</v>
      </c>
      <c r="E2370" s="37">
        <v>42524</v>
      </c>
      <c r="F2370" s="53" t="s">
        <v>6523</v>
      </c>
    </row>
    <row r="2371" spans="1:6" ht="24.95" customHeight="1" x14ac:dyDescent="0.2">
      <c r="A2371" s="35">
        <v>2369</v>
      </c>
      <c r="B2371" s="36" t="s">
        <v>2058</v>
      </c>
      <c r="C2371" s="3">
        <v>24211.943929564412</v>
      </c>
      <c r="D2371" s="4">
        <v>11016</v>
      </c>
      <c r="E2371" s="37">
        <v>36861</v>
      </c>
      <c r="F2371" s="53" t="s">
        <v>184</v>
      </c>
    </row>
    <row r="2372" spans="1:6" ht="24.95" customHeight="1" x14ac:dyDescent="0.2">
      <c r="A2372" s="35">
        <v>2370</v>
      </c>
      <c r="B2372" s="36" t="s">
        <v>2059</v>
      </c>
      <c r="C2372" s="3">
        <v>24199.490268767378</v>
      </c>
      <c r="D2372" s="4">
        <v>8073</v>
      </c>
      <c r="E2372" s="37">
        <v>38457</v>
      </c>
      <c r="F2372" s="53" t="s">
        <v>2060</v>
      </c>
    </row>
    <row r="2373" spans="1:6" ht="24.95" customHeight="1" x14ac:dyDescent="0.2">
      <c r="A2373" s="35">
        <v>2371</v>
      </c>
      <c r="B2373" s="36" t="s">
        <v>2061</v>
      </c>
      <c r="C2373" s="3">
        <v>24195.77</v>
      </c>
      <c r="D2373" s="4">
        <v>5772</v>
      </c>
      <c r="E2373" s="37">
        <v>44015</v>
      </c>
      <c r="F2373" s="53" t="s">
        <v>559</v>
      </c>
    </row>
    <row r="2374" spans="1:6" ht="24.95" customHeight="1" x14ac:dyDescent="0.2">
      <c r="A2374" s="35">
        <v>2372</v>
      </c>
      <c r="B2374" s="36" t="s">
        <v>2062</v>
      </c>
      <c r="C2374" s="3">
        <v>24184.430027803523</v>
      </c>
      <c r="D2374" s="4">
        <v>6949</v>
      </c>
      <c r="E2374" s="37">
        <v>39381</v>
      </c>
      <c r="F2374" s="53" t="s">
        <v>6531</v>
      </c>
    </row>
    <row r="2375" spans="1:6" ht="24.95" customHeight="1" x14ac:dyDescent="0.2">
      <c r="A2375" s="35">
        <v>2373</v>
      </c>
      <c r="B2375" s="36" t="s">
        <v>2063</v>
      </c>
      <c r="C2375" s="3">
        <v>24176.3</v>
      </c>
      <c r="D2375" s="4">
        <v>5093</v>
      </c>
      <c r="E2375" s="37">
        <v>43336</v>
      </c>
      <c r="F2375" s="53" t="s">
        <v>837</v>
      </c>
    </row>
    <row r="2376" spans="1:6" ht="24.95" customHeight="1" x14ac:dyDescent="0.2">
      <c r="A2376" s="35">
        <v>2374</v>
      </c>
      <c r="B2376" s="36" t="s">
        <v>2064</v>
      </c>
      <c r="C2376" s="3">
        <v>24160.681186283597</v>
      </c>
      <c r="D2376" s="4">
        <v>12861</v>
      </c>
      <c r="E2376" s="37">
        <v>36189</v>
      </c>
      <c r="F2376" s="53" t="s">
        <v>673</v>
      </c>
    </row>
    <row r="2377" spans="1:6" ht="24.95" customHeight="1" x14ac:dyDescent="0.2">
      <c r="A2377" s="35">
        <v>2375</v>
      </c>
      <c r="B2377" s="36" t="s">
        <v>2065</v>
      </c>
      <c r="C2377" s="3">
        <v>24148.314411492123</v>
      </c>
      <c r="D2377" s="4">
        <v>7496</v>
      </c>
      <c r="E2377" s="37">
        <v>38681</v>
      </c>
      <c r="F2377" s="53" t="s">
        <v>6531</v>
      </c>
    </row>
    <row r="2378" spans="1:6" ht="24.95" customHeight="1" x14ac:dyDescent="0.2">
      <c r="A2378" s="35">
        <v>2376</v>
      </c>
      <c r="B2378" s="36" t="s">
        <v>2066</v>
      </c>
      <c r="C2378" s="3">
        <v>24113</v>
      </c>
      <c r="D2378" s="4">
        <v>5454</v>
      </c>
      <c r="E2378" s="37">
        <v>43497</v>
      </c>
      <c r="F2378" s="53" t="s">
        <v>129</v>
      </c>
    </row>
    <row r="2379" spans="1:6" ht="24.95" customHeight="1" x14ac:dyDescent="0.2">
      <c r="A2379" s="35">
        <v>2377</v>
      </c>
      <c r="B2379" s="36" t="s">
        <v>6354</v>
      </c>
      <c r="C2379" s="3">
        <f>'2023'!E124</f>
        <v>24107.4</v>
      </c>
      <c r="D2379" s="4">
        <f>'2023'!F124</f>
        <v>4049</v>
      </c>
      <c r="E2379" s="37">
        <v>45226</v>
      </c>
      <c r="F2379" s="53" t="s">
        <v>220</v>
      </c>
    </row>
    <row r="2380" spans="1:6" ht="24.95" customHeight="1" x14ac:dyDescent="0.2">
      <c r="A2380" s="35">
        <v>2378</v>
      </c>
      <c r="B2380" s="36" t="s">
        <v>2067</v>
      </c>
      <c r="C2380" s="3">
        <v>24096.71</v>
      </c>
      <c r="D2380" s="4">
        <v>5242</v>
      </c>
      <c r="E2380" s="37">
        <v>42419</v>
      </c>
      <c r="F2380" s="53" t="s">
        <v>1566</v>
      </c>
    </row>
    <row r="2381" spans="1:6" ht="24.95" customHeight="1" x14ac:dyDescent="0.2">
      <c r="A2381" s="35">
        <v>2379</v>
      </c>
      <c r="B2381" s="36" t="s">
        <v>2068</v>
      </c>
      <c r="C2381" s="3">
        <v>24084.511121408712</v>
      </c>
      <c r="D2381" s="4">
        <v>8579</v>
      </c>
      <c r="E2381" s="37">
        <v>40508</v>
      </c>
      <c r="F2381" s="53" t="s">
        <v>4</v>
      </c>
    </row>
    <row r="2382" spans="1:6" ht="24.95" customHeight="1" x14ac:dyDescent="0.2">
      <c r="A2382" s="35">
        <v>2380</v>
      </c>
      <c r="B2382" s="36" t="s">
        <v>2069</v>
      </c>
      <c r="C2382" s="3">
        <v>24050.915199258572</v>
      </c>
      <c r="D2382" s="4">
        <v>7874</v>
      </c>
      <c r="E2382" s="37">
        <v>38618</v>
      </c>
      <c r="F2382" s="53" t="s">
        <v>186</v>
      </c>
    </row>
    <row r="2383" spans="1:6" ht="24.95" customHeight="1" x14ac:dyDescent="0.2">
      <c r="A2383" s="35">
        <v>2381</v>
      </c>
      <c r="B2383" s="36" t="s">
        <v>2070</v>
      </c>
      <c r="C2383" s="3">
        <v>24046.51</v>
      </c>
      <c r="D2383" s="4">
        <v>3758</v>
      </c>
      <c r="E2383" s="37">
        <v>44533</v>
      </c>
      <c r="F2383" s="53" t="s">
        <v>4</v>
      </c>
    </row>
    <row r="2384" spans="1:6" ht="24.95" customHeight="1" x14ac:dyDescent="0.2">
      <c r="A2384" s="35">
        <v>2382</v>
      </c>
      <c r="B2384" s="36" t="s">
        <v>6355</v>
      </c>
      <c r="C2384" s="3">
        <f>'2023'!E125</f>
        <v>24030.3</v>
      </c>
      <c r="D2384" s="4">
        <f>'2023'!F125</f>
        <v>4272</v>
      </c>
      <c r="E2384" s="37">
        <v>45163</v>
      </c>
      <c r="F2384" s="53" t="s">
        <v>4</v>
      </c>
    </row>
    <row r="2385" spans="1:6" ht="24.95" customHeight="1" x14ac:dyDescent="0.2">
      <c r="A2385" s="35">
        <v>2383</v>
      </c>
      <c r="B2385" s="36" t="s">
        <v>2071</v>
      </c>
      <c r="C2385" s="3">
        <v>24008.920296570901</v>
      </c>
      <c r="D2385" s="4">
        <v>7242</v>
      </c>
      <c r="E2385" s="37">
        <v>37582</v>
      </c>
      <c r="F2385" s="53" t="s">
        <v>184</v>
      </c>
    </row>
    <row r="2386" spans="1:6" ht="24.95" customHeight="1" x14ac:dyDescent="0.2">
      <c r="A2386" s="35">
        <v>2384</v>
      </c>
      <c r="B2386" s="36" t="s">
        <v>2072</v>
      </c>
      <c r="C2386" s="3">
        <v>23997.52</v>
      </c>
      <c r="D2386" s="4">
        <v>4427</v>
      </c>
      <c r="E2386" s="37" t="s">
        <v>4948</v>
      </c>
      <c r="F2386" s="53" t="s">
        <v>4</v>
      </c>
    </row>
    <row r="2387" spans="1:6" ht="24.95" customHeight="1" x14ac:dyDescent="0.2">
      <c r="A2387" s="35">
        <v>2385</v>
      </c>
      <c r="B2387" s="36" t="s">
        <v>6356</v>
      </c>
      <c r="C2387" s="3">
        <f>'2023'!E126</f>
        <v>23992.17</v>
      </c>
      <c r="D2387" s="4">
        <f>'2023'!F126</f>
        <v>3850</v>
      </c>
      <c r="E2387" s="37">
        <v>45156</v>
      </c>
      <c r="F2387" s="53" t="s">
        <v>4</v>
      </c>
    </row>
    <row r="2388" spans="1:6" ht="24.95" customHeight="1" x14ac:dyDescent="0.2">
      <c r="A2388" s="35">
        <v>2386</v>
      </c>
      <c r="B2388" s="36" t="s">
        <v>2073</v>
      </c>
      <c r="C2388" s="3">
        <v>23977.34</v>
      </c>
      <c r="D2388" s="4">
        <v>5483</v>
      </c>
      <c r="E2388" s="37">
        <v>42153</v>
      </c>
      <c r="F2388" s="53" t="s">
        <v>1566</v>
      </c>
    </row>
    <row r="2389" spans="1:6" ht="24.95" customHeight="1" x14ac:dyDescent="0.2">
      <c r="A2389" s="35">
        <v>2387</v>
      </c>
      <c r="B2389" s="36" t="s">
        <v>4660</v>
      </c>
      <c r="C2389" s="3">
        <v>23959.438716404078</v>
      </c>
      <c r="D2389" s="4">
        <v>6671</v>
      </c>
      <c r="E2389" s="37">
        <v>41292</v>
      </c>
      <c r="F2389" s="53" t="s">
        <v>4</v>
      </c>
    </row>
    <row r="2390" spans="1:6" ht="24.95" customHeight="1" x14ac:dyDescent="0.2">
      <c r="A2390" s="35">
        <v>2388</v>
      </c>
      <c r="B2390" s="36" t="s">
        <v>2074</v>
      </c>
      <c r="C2390" s="3">
        <v>23940.569972196477</v>
      </c>
      <c r="D2390" s="4">
        <v>10357</v>
      </c>
      <c r="E2390" s="37">
        <v>36574</v>
      </c>
      <c r="F2390" s="53" t="s">
        <v>1893</v>
      </c>
    </row>
    <row r="2391" spans="1:6" ht="24.95" customHeight="1" x14ac:dyDescent="0.2">
      <c r="A2391" s="35">
        <v>2389</v>
      </c>
      <c r="B2391" s="36" t="s">
        <v>2075</v>
      </c>
      <c r="C2391" s="3">
        <v>23836.645620945321</v>
      </c>
      <c r="D2391" s="4">
        <v>5783</v>
      </c>
      <c r="E2391" s="37">
        <v>41663</v>
      </c>
      <c r="F2391" s="53" t="s">
        <v>4</v>
      </c>
    </row>
    <row r="2392" spans="1:6" ht="24.95" customHeight="1" x14ac:dyDescent="0.2">
      <c r="A2392" s="35">
        <v>2390</v>
      </c>
      <c r="B2392" s="36" t="s">
        <v>2076</v>
      </c>
      <c r="C2392" s="3">
        <v>23802.131603336424</v>
      </c>
      <c r="D2392" s="4">
        <v>6285</v>
      </c>
      <c r="E2392" s="37">
        <v>40088</v>
      </c>
      <c r="F2392" s="53" t="s">
        <v>6525</v>
      </c>
    </row>
    <row r="2393" spans="1:6" ht="24.95" customHeight="1" x14ac:dyDescent="0.2">
      <c r="A2393" s="35">
        <v>2391</v>
      </c>
      <c r="B2393" s="36" t="s">
        <v>7250</v>
      </c>
      <c r="C2393" s="3">
        <f>'2024'!E127</f>
        <v>23794.49</v>
      </c>
      <c r="D2393" s="4">
        <f>'2024'!F127</f>
        <v>3625</v>
      </c>
      <c r="E2393" s="37">
        <v>45443</v>
      </c>
      <c r="F2393" s="53" t="s">
        <v>638</v>
      </c>
    </row>
    <row r="2394" spans="1:6" ht="24.95" customHeight="1" x14ac:dyDescent="0.2">
      <c r="A2394" s="35">
        <v>2392</v>
      </c>
      <c r="B2394" s="36" t="s">
        <v>2077</v>
      </c>
      <c r="C2394" s="3">
        <v>23788.670000000002</v>
      </c>
      <c r="D2394" s="4">
        <v>4919</v>
      </c>
      <c r="E2394" s="37">
        <v>42636</v>
      </c>
      <c r="F2394" s="53" t="s">
        <v>4</v>
      </c>
    </row>
    <row r="2395" spans="1:6" ht="24.95" customHeight="1" x14ac:dyDescent="0.2">
      <c r="A2395" s="35">
        <v>2393</v>
      </c>
      <c r="B2395" s="36" t="s">
        <v>4661</v>
      </c>
      <c r="C2395" s="3">
        <v>23779.106811862835</v>
      </c>
      <c r="D2395" s="4">
        <v>6420</v>
      </c>
      <c r="E2395" s="37">
        <v>40991</v>
      </c>
      <c r="F2395" s="53" t="s">
        <v>4</v>
      </c>
    </row>
    <row r="2396" spans="1:6" ht="24.95" customHeight="1" x14ac:dyDescent="0.2">
      <c r="A2396" s="35">
        <v>2394</v>
      </c>
      <c r="B2396" s="36" t="s">
        <v>2078</v>
      </c>
      <c r="C2396" s="3">
        <v>23775.139017608897</v>
      </c>
      <c r="D2396" s="4">
        <v>8499</v>
      </c>
      <c r="E2396" s="37">
        <v>38415</v>
      </c>
      <c r="F2396" s="53" t="s">
        <v>95</v>
      </c>
    </row>
    <row r="2397" spans="1:6" ht="24.95" customHeight="1" x14ac:dyDescent="0.2">
      <c r="A2397" s="35">
        <v>2395</v>
      </c>
      <c r="B2397" s="36" t="s">
        <v>2079</v>
      </c>
      <c r="C2397" s="3">
        <v>23772.011121408712</v>
      </c>
      <c r="D2397" s="4">
        <v>7413</v>
      </c>
      <c r="E2397" s="37">
        <v>37750</v>
      </c>
      <c r="F2397" s="53" t="s">
        <v>184</v>
      </c>
    </row>
    <row r="2398" spans="1:6" ht="24.95" customHeight="1" x14ac:dyDescent="0.2">
      <c r="A2398" s="35">
        <v>2396</v>
      </c>
      <c r="B2398" s="36" t="s">
        <v>2080</v>
      </c>
      <c r="C2398" s="3">
        <v>23757.399791473588</v>
      </c>
      <c r="D2398" s="4">
        <v>6312</v>
      </c>
      <c r="E2398" s="37">
        <v>39878</v>
      </c>
      <c r="F2398" s="53" t="s">
        <v>125</v>
      </c>
    </row>
    <row r="2399" spans="1:6" ht="24.95" customHeight="1" x14ac:dyDescent="0.2">
      <c r="A2399" s="35">
        <v>2397</v>
      </c>
      <c r="B2399" s="36" t="s">
        <v>2081</v>
      </c>
      <c r="C2399" s="3">
        <v>23744.497219647823</v>
      </c>
      <c r="D2399" s="4">
        <v>5737</v>
      </c>
      <c r="E2399" s="37">
        <v>41894</v>
      </c>
      <c r="F2399" s="53" t="s">
        <v>1566</v>
      </c>
    </row>
    <row r="2400" spans="1:6" ht="24.95" customHeight="1" x14ac:dyDescent="0.2">
      <c r="A2400" s="35">
        <v>2398</v>
      </c>
      <c r="B2400" s="36" t="s">
        <v>2082</v>
      </c>
      <c r="C2400" s="3">
        <v>23724.2</v>
      </c>
      <c r="D2400" s="4">
        <v>6013</v>
      </c>
      <c r="E2400" s="37">
        <v>42622</v>
      </c>
      <c r="F2400" s="53" t="s">
        <v>2083</v>
      </c>
    </row>
    <row r="2401" spans="1:6" ht="24.95" customHeight="1" x14ac:dyDescent="0.2">
      <c r="A2401" s="35">
        <v>2399</v>
      </c>
      <c r="B2401" s="36" t="s">
        <v>2084</v>
      </c>
      <c r="C2401" s="3">
        <v>23691.786376274329</v>
      </c>
      <c r="D2401" s="4">
        <v>10268</v>
      </c>
      <c r="E2401" s="37">
        <v>36266</v>
      </c>
      <c r="F2401" s="53" t="s">
        <v>2085</v>
      </c>
    </row>
    <row r="2402" spans="1:6" ht="24.95" customHeight="1" x14ac:dyDescent="0.2">
      <c r="A2402" s="35">
        <v>2400</v>
      </c>
      <c r="B2402" s="36" t="s">
        <v>2086</v>
      </c>
      <c r="C2402" s="3">
        <v>23636.92</v>
      </c>
      <c r="D2402" s="4">
        <v>4294</v>
      </c>
      <c r="E2402" s="37">
        <v>44316</v>
      </c>
      <c r="F2402" s="53" t="s">
        <v>1051</v>
      </c>
    </row>
    <row r="2403" spans="1:6" ht="24.95" customHeight="1" x14ac:dyDescent="0.2">
      <c r="A2403" s="35">
        <v>2401</v>
      </c>
      <c r="B2403" s="36" t="s">
        <v>2087</v>
      </c>
      <c r="C2403" s="3">
        <v>23622.856811862835</v>
      </c>
      <c r="D2403" s="4">
        <v>12130</v>
      </c>
      <c r="E2403" s="37">
        <v>36931</v>
      </c>
      <c r="F2403" s="53" t="s">
        <v>1066</v>
      </c>
    </row>
    <row r="2404" spans="1:6" ht="24.95" customHeight="1" x14ac:dyDescent="0.2">
      <c r="A2404" s="35">
        <v>2402</v>
      </c>
      <c r="B2404" s="36" t="s">
        <v>2088</v>
      </c>
      <c r="C2404" s="3">
        <v>23584.56904541242</v>
      </c>
      <c r="D2404" s="4">
        <v>7746</v>
      </c>
      <c r="E2404" s="37">
        <v>38786</v>
      </c>
      <c r="F2404" s="53" t="s">
        <v>2089</v>
      </c>
    </row>
    <row r="2405" spans="1:6" ht="24.95" customHeight="1" x14ac:dyDescent="0.2">
      <c r="A2405" s="35">
        <v>2403</v>
      </c>
      <c r="B2405" s="36" t="s">
        <v>2090</v>
      </c>
      <c r="C2405" s="3">
        <v>23582.310009267843</v>
      </c>
      <c r="D2405" s="4">
        <v>11902</v>
      </c>
      <c r="E2405" s="37">
        <v>36462</v>
      </c>
      <c r="F2405" s="53" t="s">
        <v>1726</v>
      </c>
    </row>
    <row r="2406" spans="1:6" ht="24.95" customHeight="1" x14ac:dyDescent="0.2">
      <c r="A2406" s="35">
        <v>2404</v>
      </c>
      <c r="B2406" s="36" t="s">
        <v>2091</v>
      </c>
      <c r="C2406" s="3">
        <v>23570.43558850788</v>
      </c>
      <c r="D2406" s="4">
        <v>7196</v>
      </c>
      <c r="E2406" s="37">
        <v>37631</v>
      </c>
      <c r="F2406" s="53" t="s">
        <v>673</v>
      </c>
    </row>
    <row r="2407" spans="1:6" ht="24.95" customHeight="1" x14ac:dyDescent="0.2">
      <c r="A2407" s="35">
        <v>2405</v>
      </c>
      <c r="B2407" s="36" t="s">
        <v>4662</v>
      </c>
      <c r="C2407" s="3">
        <v>23561.312557924004</v>
      </c>
      <c r="D2407" s="4">
        <v>5998</v>
      </c>
      <c r="E2407" s="37">
        <v>41103</v>
      </c>
      <c r="F2407" s="53" t="s">
        <v>23</v>
      </c>
    </row>
    <row r="2408" spans="1:6" ht="24.95" customHeight="1" x14ac:dyDescent="0.2">
      <c r="A2408" s="35">
        <v>2406</v>
      </c>
      <c r="B2408" s="36" t="s">
        <v>2092</v>
      </c>
      <c r="C2408" s="3">
        <v>23543.211306765523</v>
      </c>
      <c r="D2408" s="4">
        <v>6723</v>
      </c>
      <c r="E2408" s="37">
        <v>40382</v>
      </c>
      <c r="F2408" s="53" t="s">
        <v>4</v>
      </c>
    </row>
    <row r="2409" spans="1:6" ht="24.95" customHeight="1" x14ac:dyDescent="0.2">
      <c r="A2409" s="35">
        <v>2407</v>
      </c>
      <c r="B2409" s="36" t="s">
        <v>2093</v>
      </c>
      <c r="C2409" s="3">
        <v>23500</v>
      </c>
      <c r="D2409" s="4">
        <v>5287</v>
      </c>
      <c r="E2409" s="37">
        <v>43742</v>
      </c>
      <c r="F2409" s="53" t="s">
        <v>129</v>
      </c>
    </row>
    <row r="2410" spans="1:6" ht="24.95" customHeight="1" x14ac:dyDescent="0.2">
      <c r="A2410" s="35">
        <v>2408</v>
      </c>
      <c r="B2410" s="36" t="s">
        <v>6357</v>
      </c>
      <c r="C2410" s="3">
        <f>'2023'!E127</f>
        <v>23477</v>
      </c>
      <c r="D2410" s="4">
        <f>'2023'!F127</f>
        <v>3517</v>
      </c>
      <c r="E2410" s="37">
        <v>45170</v>
      </c>
      <c r="F2410" s="53" t="s">
        <v>129</v>
      </c>
    </row>
    <row r="2411" spans="1:6" ht="24.95" customHeight="1" x14ac:dyDescent="0.2">
      <c r="A2411" s="35">
        <v>2409</v>
      </c>
      <c r="B2411" s="36" t="s">
        <v>2094</v>
      </c>
      <c r="C2411" s="3">
        <v>23460</v>
      </c>
      <c r="D2411" s="4">
        <v>5925</v>
      </c>
      <c r="E2411" s="37">
        <v>42104</v>
      </c>
      <c r="F2411" s="53" t="s">
        <v>505</v>
      </c>
    </row>
    <row r="2412" spans="1:6" ht="24.95" customHeight="1" x14ac:dyDescent="0.2">
      <c r="A2412" s="35">
        <v>2410</v>
      </c>
      <c r="B2412" s="36" t="s">
        <v>2095</v>
      </c>
      <c r="C2412" s="3">
        <v>23458.063021316033</v>
      </c>
      <c r="D2412" s="4">
        <v>9826</v>
      </c>
      <c r="E2412" s="37">
        <v>39122</v>
      </c>
      <c r="F2412" s="53" t="s">
        <v>2096</v>
      </c>
    </row>
    <row r="2413" spans="1:6" ht="24.95" customHeight="1" x14ac:dyDescent="0.2">
      <c r="A2413" s="35">
        <v>2411</v>
      </c>
      <c r="B2413" s="36" t="s">
        <v>2097</v>
      </c>
      <c r="C2413" s="3">
        <v>23429</v>
      </c>
      <c r="D2413" s="4">
        <v>4573</v>
      </c>
      <c r="E2413" s="37">
        <v>43021</v>
      </c>
      <c r="F2413" s="53" t="s">
        <v>129</v>
      </c>
    </row>
    <row r="2414" spans="1:6" ht="24.95" customHeight="1" x14ac:dyDescent="0.2">
      <c r="A2414" s="35">
        <v>2412</v>
      </c>
      <c r="B2414" s="36" t="s">
        <v>2098</v>
      </c>
      <c r="C2414" s="3">
        <v>23423.598239110288</v>
      </c>
      <c r="D2414" s="4">
        <v>12495</v>
      </c>
      <c r="E2414" s="37">
        <v>35832</v>
      </c>
      <c r="F2414" s="53" t="s">
        <v>6530</v>
      </c>
    </row>
    <row r="2415" spans="1:6" ht="24.95" customHeight="1" x14ac:dyDescent="0.2">
      <c r="A2415" s="35">
        <v>2413</v>
      </c>
      <c r="B2415" s="36" t="s">
        <v>2099</v>
      </c>
      <c r="C2415" s="3">
        <v>23407.669138090827</v>
      </c>
      <c r="D2415" s="4">
        <v>11014</v>
      </c>
      <c r="E2415" s="37">
        <v>36483</v>
      </c>
      <c r="F2415" s="53" t="s">
        <v>176</v>
      </c>
    </row>
    <row r="2416" spans="1:6" ht="24.95" customHeight="1" x14ac:dyDescent="0.2">
      <c r="A2416" s="35">
        <v>2414</v>
      </c>
      <c r="B2416" s="36" t="s">
        <v>2100</v>
      </c>
      <c r="C2416" s="3">
        <v>23407</v>
      </c>
      <c r="D2416" s="4">
        <v>5965</v>
      </c>
      <c r="E2416" s="37">
        <v>43231</v>
      </c>
      <c r="F2416" s="53" t="s">
        <v>129</v>
      </c>
    </row>
    <row r="2417" spans="1:6" ht="24.95" customHeight="1" x14ac:dyDescent="0.2">
      <c r="A2417" s="35">
        <v>2415</v>
      </c>
      <c r="B2417" s="36" t="s">
        <v>2101</v>
      </c>
      <c r="C2417" s="3">
        <v>23400.139017608897</v>
      </c>
      <c r="D2417" s="4">
        <v>14804</v>
      </c>
      <c r="E2417" s="37">
        <v>35706</v>
      </c>
      <c r="F2417" s="53" t="s">
        <v>673</v>
      </c>
    </row>
    <row r="2418" spans="1:6" ht="24.95" customHeight="1" x14ac:dyDescent="0.2">
      <c r="A2418" s="35">
        <v>2416</v>
      </c>
      <c r="B2418" s="36" t="s">
        <v>3624</v>
      </c>
      <c r="C2418" s="3">
        <f>4894+'2023'!E157+'2024'!E206</f>
        <v>23395</v>
      </c>
      <c r="D2418" s="4">
        <f>1262+'2023'!F157+'2024'!F206</f>
        <v>5834</v>
      </c>
      <c r="E2418" s="37">
        <v>44807</v>
      </c>
      <c r="F2418" s="53" t="s">
        <v>1869</v>
      </c>
    </row>
    <row r="2419" spans="1:6" ht="24.95" customHeight="1" x14ac:dyDescent="0.2">
      <c r="A2419" s="35">
        <v>2417</v>
      </c>
      <c r="B2419" s="36" t="s">
        <v>4663</v>
      </c>
      <c r="C2419" s="3">
        <v>23372.335495829473</v>
      </c>
      <c r="D2419" s="4">
        <v>7382</v>
      </c>
      <c r="E2419" s="37">
        <v>40711</v>
      </c>
      <c r="F2419" s="53" t="s">
        <v>6525</v>
      </c>
    </row>
    <row r="2420" spans="1:6" ht="24.95" customHeight="1" x14ac:dyDescent="0.2">
      <c r="A2420" s="35">
        <v>2418</v>
      </c>
      <c r="B2420" s="36" t="s">
        <v>2102</v>
      </c>
      <c r="C2420" s="3">
        <v>23364.77</v>
      </c>
      <c r="D2420" s="4">
        <v>4127</v>
      </c>
      <c r="E2420" s="37">
        <v>43189</v>
      </c>
      <c r="F2420" s="53" t="s">
        <v>4</v>
      </c>
    </row>
    <row r="2421" spans="1:6" ht="24.95" customHeight="1" x14ac:dyDescent="0.2">
      <c r="A2421" s="35">
        <v>2419</v>
      </c>
      <c r="B2421" s="36" t="s">
        <v>2103</v>
      </c>
      <c r="C2421" s="3">
        <v>23359.418443002778</v>
      </c>
      <c r="D2421" s="4">
        <v>6291</v>
      </c>
      <c r="E2421" s="37">
        <v>38373</v>
      </c>
      <c r="F2421" s="53" t="s">
        <v>45</v>
      </c>
    </row>
    <row r="2422" spans="1:6" ht="24.95" customHeight="1" x14ac:dyDescent="0.2">
      <c r="A2422" s="35">
        <v>2420</v>
      </c>
      <c r="B2422" s="36" t="s">
        <v>2104</v>
      </c>
      <c r="C2422" s="3">
        <v>23345.400834105654</v>
      </c>
      <c r="D2422" s="4">
        <v>10516</v>
      </c>
      <c r="E2422" s="37">
        <v>36553</v>
      </c>
      <c r="F2422" s="53" t="s">
        <v>673</v>
      </c>
    </row>
    <row r="2423" spans="1:6" ht="24.95" customHeight="1" x14ac:dyDescent="0.2">
      <c r="A2423" s="35">
        <v>2421</v>
      </c>
      <c r="B2423" s="36" t="s">
        <v>2105</v>
      </c>
      <c r="C2423" s="3">
        <v>23338.800000000003</v>
      </c>
      <c r="D2423" s="4">
        <v>3994</v>
      </c>
      <c r="E2423" s="37">
        <v>43714</v>
      </c>
      <c r="F2423" s="53" t="s">
        <v>451</v>
      </c>
    </row>
    <row r="2424" spans="1:6" ht="24.95" customHeight="1" x14ac:dyDescent="0.2">
      <c r="A2424" s="35">
        <v>2422</v>
      </c>
      <c r="B2424" s="36" t="s">
        <v>2106</v>
      </c>
      <c r="C2424" s="3">
        <v>23323</v>
      </c>
      <c r="D2424" s="4">
        <v>5681</v>
      </c>
      <c r="E2424" s="37">
        <v>42643</v>
      </c>
      <c r="F2424" s="53" t="s">
        <v>129</v>
      </c>
    </row>
    <row r="2425" spans="1:6" ht="24.95" customHeight="1" x14ac:dyDescent="0.2">
      <c r="A2425" s="35">
        <v>2423</v>
      </c>
      <c r="B2425" s="36" t="s">
        <v>2107</v>
      </c>
      <c r="C2425" s="3">
        <v>23312.673772011123</v>
      </c>
      <c r="D2425" s="4">
        <v>6868</v>
      </c>
      <c r="E2425" s="37">
        <v>37995</v>
      </c>
      <c r="F2425" s="53" t="s">
        <v>1898</v>
      </c>
    </row>
    <row r="2426" spans="1:6" ht="24.95" customHeight="1" x14ac:dyDescent="0.2">
      <c r="A2426" s="35">
        <v>2424</v>
      </c>
      <c r="B2426" s="36" t="s">
        <v>2109</v>
      </c>
      <c r="C2426" s="3">
        <f>23173.29+'2023'!E396</f>
        <v>23273.29</v>
      </c>
      <c r="D2426" s="4">
        <f>3964+'2023'!F396</f>
        <v>3984</v>
      </c>
      <c r="E2426" s="37">
        <v>44792</v>
      </c>
      <c r="F2426" s="53" t="s">
        <v>505</v>
      </c>
    </row>
    <row r="2427" spans="1:6" ht="24.95" customHeight="1" x14ac:dyDescent="0.2">
      <c r="A2427" s="35">
        <v>2425</v>
      </c>
      <c r="B2427" s="36" t="s">
        <v>6358</v>
      </c>
      <c r="C2427" s="3">
        <f>'2023'!E128</f>
        <v>23254.21</v>
      </c>
      <c r="D2427" s="4">
        <f>'2023'!F128</f>
        <v>3368</v>
      </c>
      <c r="E2427" s="37">
        <v>44967</v>
      </c>
      <c r="F2427" s="53" t="s">
        <v>16</v>
      </c>
    </row>
    <row r="2428" spans="1:6" ht="24.95" customHeight="1" x14ac:dyDescent="0.2">
      <c r="A2428" s="35">
        <v>2426</v>
      </c>
      <c r="B2428" s="36" t="s">
        <v>2108</v>
      </c>
      <c r="C2428" s="3">
        <v>23217.67840593142</v>
      </c>
      <c r="D2428" s="4">
        <v>8651</v>
      </c>
      <c r="E2428" s="37">
        <v>37512</v>
      </c>
      <c r="F2428" s="53" t="s">
        <v>1714</v>
      </c>
    </row>
    <row r="2429" spans="1:6" ht="24.95" customHeight="1" x14ac:dyDescent="0.2">
      <c r="A2429" s="35">
        <v>2427</v>
      </c>
      <c r="B2429" s="36" t="s">
        <v>2110</v>
      </c>
      <c r="C2429" s="3">
        <v>23155.989341983317</v>
      </c>
      <c r="D2429" s="4">
        <v>6819</v>
      </c>
      <c r="E2429" s="37">
        <v>37876</v>
      </c>
      <c r="F2429" s="53" t="s">
        <v>2111</v>
      </c>
    </row>
    <row r="2430" spans="1:6" ht="24.95" customHeight="1" x14ac:dyDescent="0.2">
      <c r="A2430" s="35">
        <v>2428</v>
      </c>
      <c r="B2430" s="36" t="s">
        <v>3292</v>
      </c>
      <c r="C2430" s="3">
        <f>7542+'2023'!E167+'2024'!E225</f>
        <v>23151</v>
      </c>
      <c r="D2430" s="4">
        <f>2240+'2023'!F167+'2024'!F225</f>
        <v>6468</v>
      </c>
      <c r="E2430" s="37">
        <v>44716</v>
      </c>
      <c r="F2430" s="53" t="s">
        <v>1869</v>
      </c>
    </row>
    <row r="2431" spans="1:6" ht="24.95" customHeight="1" x14ac:dyDescent="0.2">
      <c r="A2431" s="35">
        <v>2429</v>
      </c>
      <c r="B2431" s="36" t="s">
        <v>2112</v>
      </c>
      <c r="C2431" s="3">
        <v>23148.459221501391</v>
      </c>
      <c r="D2431" s="4">
        <v>6669</v>
      </c>
      <c r="E2431" s="37">
        <v>40508</v>
      </c>
      <c r="F2431" s="53" t="s">
        <v>6531</v>
      </c>
    </row>
    <row r="2432" spans="1:6" ht="24.95" customHeight="1" x14ac:dyDescent="0.2">
      <c r="A2432" s="35">
        <v>2430</v>
      </c>
      <c r="B2432" s="36" t="s">
        <v>7251</v>
      </c>
      <c r="C2432" s="3">
        <f>'2024'!E128</f>
        <v>23106.59</v>
      </c>
      <c r="D2432" s="4">
        <f>'2024'!F128</f>
        <v>3246</v>
      </c>
      <c r="E2432" s="37">
        <v>45611</v>
      </c>
      <c r="F2432" s="53" t="s">
        <v>439</v>
      </c>
    </row>
    <row r="2433" spans="1:6" ht="24.95" customHeight="1" x14ac:dyDescent="0.2">
      <c r="A2433" s="35">
        <v>2431</v>
      </c>
      <c r="B2433" s="36" t="s">
        <v>2113</v>
      </c>
      <c r="C2433" s="3">
        <v>23094.010658016683</v>
      </c>
      <c r="D2433" s="4">
        <v>7134</v>
      </c>
      <c r="E2433" s="37">
        <v>39234</v>
      </c>
      <c r="F2433" s="53" t="s">
        <v>125</v>
      </c>
    </row>
    <row r="2434" spans="1:6" ht="24.95" customHeight="1" x14ac:dyDescent="0.2">
      <c r="A2434" s="35">
        <v>2432</v>
      </c>
      <c r="B2434" s="36" t="s">
        <v>2114</v>
      </c>
      <c r="C2434" s="3">
        <v>23066.207136237259</v>
      </c>
      <c r="D2434" s="4">
        <v>6966</v>
      </c>
      <c r="E2434" s="37">
        <v>37778</v>
      </c>
      <c r="F2434" s="53" t="s">
        <v>673</v>
      </c>
    </row>
    <row r="2435" spans="1:6" ht="24.95" customHeight="1" x14ac:dyDescent="0.2">
      <c r="A2435" s="35">
        <v>2433</v>
      </c>
      <c r="B2435" s="36" t="s">
        <v>4664</v>
      </c>
      <c r="C2435" s="3">
        <v>23053.029425393885</v>
      </c>
      <c r="D2435" s="4">
        <v>7093</v>
      </c>
      <c r="E2435" s="37">
        <v>40641</v>
      </c>
      <c r="F2435" s="53" t="s">
        <v>6529</v>
      </c>
    </row>
    <row r="2436" spans="1:6" ht="24.95" customHeight="1" x14ac:dyDescent="0.2">
      <c r="A2436" s="35">
        <v>2434</v>
      </c>
      <c r="B2436" s="36" t="s">
        <v>7252</v>
      </c>
      <c r="C2436" s="3">
        <f>'2024'!E129</f>
        <v>22999.13</v>
      </c>
      <c r="D2436" s="4">
        <f>'2024'!F129</f>
        <v>3680</v>
      </c>
      <c r="E2436" s="37">
        <v>45464</v>
      </c>
      <c r="F2436" s="53" t="s">
        <v>5091</v>
      </c>
    </row>
    <row r="2437" spans="1:6" ht="24.95" customHeight="1" x14ac:dyDescent="0.2">
      <c r="A2437" s="35">
        <v>2435</v>
      </c>
      <c r="B2437" s="36" t="s">
        <v>6359</v>
      </c>
      <c r="C2437" s="3">
        <f>'2023'!E129</f>
        <v>22982.47</v>
      </c>
      <c r="D2437" s="4">
        <f>'2023'!F129</f>
        <v>3567</v>
      </c>
      <c r="E2437" s="37">
        <v>45058</v>
      </c>
      <c r="F2437" s="53" t="s">
        <v>4</v>
      </c>
    </row>
    <row r="2438" spans="1:6" ht="24.95" customHeight="1" x14ac:dyDescent="0.2">
      <c r="A2438" s="35">
        <v>2436</v>
      </c>
      <c r="B2438" s="36" t="s">
        <v>4665</v>
      </c>
      <c r="C2438" s="3">
        <v>22957.860287303058</v>
      </c>
      <c r="D2438" s="4">
        <v>6152</v>
      </c>
      <c r="E2438" s="37">
        <v>41446</v>
      </c>
      <c r="F2438" s="53" t="s">
        <v>23</v>
      </c>
    </row>
    <row r="2439" spans="1:6" ht="24.95" customHeight="1" x14ac:dyDescent="0.2">
      <c r="A2439" s="35">
        <v>2437</v>
      </c>
      <c r="B2439" s="36" t="s">
        <v>2115</v>
      </c>
      <c r="C2439" s="3">
        <v>22952.502316960148</v>
      </c>
      <c r="D2439" s="4">
        <v>6495</v>
      </c>
      <c r="E2439" s="37">
        <v>38912</v>
      </c>
      <c r="F2439" s="53" t="s">
        <v>2116</v>
      </c>
    </row>
    <row r="2440" spans="1:6" ht="24.95" customHeight="1" x14ac:dyDescent="0.2">
      <c r="A2440" s="35">
        <v>2438</v>
      </c>
      <c r="B2440" s="36" t="s">
        <v>2117</v>
      </c>
      <c r="C2440" s="3">
        <v>22948.91</v>
      </c>
      <c r="D2440" s="4">
        <v>4937</v>
      </c>
      <c r="E2440" s="37">
        <v>42846</v>
      </c>
      <c r="F2440" s="53" t="s">
        <v>505</v>
      </c>
    </row>
    <row r="2441" spans="1:6" ht="24.95" customHeight="1" x14ac:dyDescent="0.2">
      <c r="A2441" s="35">
        <v>2439</v>
      </c>
      <c r="B2441" s="36" t="s">
        <v>2118</v>
      </c>
      <c r="C2441" s="3">
        <v>22934.140407784987</v>
      </c>
      <c r="D2441" s="4">
        <v>6093</v>
      </c>
      <c r="E2441" s="37">
        <v>39472</v>
      </c>
      <c r="F2441" s="53" t="s">
        <v>6529</v>
      </c>
    </row>
    <row r="2442" spans="1:6" ht="24.95" customHeight="1" x14ac:dyDescent="0.2">
      <c r="A2442" s="35">
        <v>2440</v>
      </c>
      <c r="B2442" s="36" t="s">
        <v>2119</v>
      </c>
      <c r="C2442" s="3">
        <v>22923.714087117703</v>
      </c>
      <c r="D2442" s="4">
        <v>8581</v>
      </c>
      <c r="E2442" s="37">
        <v>36931</v>
      </c>
      <c r="F2442" s="53" t="s">
        <v>1080</v>
      </c>
    </row>
    <row r="2443" spans="1:6" ht="24.95" customHeight="1" x14ac:dyDescent="0.2">
      <c r="A2443" s="35">
        <v>2441</v>
      </c>
      <c r="B2443" s="36" t="s">
        <v>2120</v>
      </c>
      <c r="C2443" s="3">
        <v>22903</v>
      </c>
      <c r="D2443" s="4">
        <v>5097</v>
      </c>
      <c r="E2443" s="37">
        <v>42335</v>
      </c>
      <c r="F2443" s="53" t="s">
        <v>129</v>
      </c>
    </row>
    <row r="2444" spans="1:6" ht="24.95" customHeight="1" x14ac:dyDescent="0.2">
      <c r="A2444" s="35">
        <v>2442</v>
      </c>
      <c r="B2444" s="36" t="s">
        <v>2121</v>
      </c>
      <c r="C2444" s="3">
        <v>22898</v>
      </c>
      <c r="D2444" s="4">
        <v>4995</v>
      </c>
      <c r="E2444" s="37">
        <v>41985</v>
      </c>
      <c r="F2444" s="53" t="s">
        <v>23</v>
      </c>
    </row>
    <row r="2445" spans="1:6" ht="24.95" customHeight="1" x14ac:dyDescent="0.2">
      <c r="A2445" s="35">
        <v>2443</v>
      </c>
      <c r="B2445" s="36" t="s">
        <v>2122</v>
      </c>
      <c r="C2445" s="3">
        <v>22887.61</v>
      </c>
      <c r="D2445" s="4">
        <v>4907</v>
      </c>
      <c r="E2445" s="37">
        <v>42580</v>
      </c>
      <c r="F2445" s="53" t="s">
        <v>45</v>
      </c>
    </row>
    <row r="2446" spans="1:6" ht="24.95" customHeight="1" x14ac:dyDescent="0.2">
      <c r="A2446" s="35">
        <v>2444</v>
      </c>
      <c r="B2446" s="36" t="s">
        <v>2123</v>
      </c>
      <c r="C2446" s="3">
        <v>22872.39</v>
      </c>
      <c r="D2446" s="4">
        <v>5955</v>
      </c>
      <c r="E2446" s="37">
        <v>42202</v>
      </c>
      <c r="F2446" s="53" t="s">
        <v>439</v>
      </c>
    </row>
    <row r="2447" spans="1:6" ht="24.95" customHeight="1" x14ac:dyDescent="0.2">
      <c r="A2447" s="35">
        <v>2445</v>
      </c>
      <c r="B2447" s="36" t="s">
        <v>6361</v>
      </c>
      <c r="C2447" s="3">
        <f>'2023'!E131+'2024'!E342</f>
        <v>22863.09</v>
      </c>
      <c r="D2447" s="4">
        <f>'2023'!F131+'2024'!F342</f>
        <v>3897</v>
      </c>
      <c r="E2447" s="37">
        <v>44939</v>
      </c>
      <c r="F2447" s="53" t="s">
        <v>2184</v>
      </c>
    </row>
    <row r="2448" spans="1:6" ht="24.95" customHeight="1" x14ac:dyDescent="0.2">
      <c r="A2448" s="35">
        <v>2446</v>
      </c>
      <c r="B2448" s="36" t="s">
        <v>6360</v>
      </c>
      <c r="C2448" s="3">
        <f>'2023'!E130+'2024'!E367</f>
        <v>22846.67</v>
      </c>
      <c r="D2448" s="4">
        <f>'2023'!F130+'2024'!F367</f>
        <v>4218</v>
      </c>
      <c r="E2448" s="37">
        <v>45205</v>
      </c>
      <c r="F2448" s="53" t="s">
        <v>4</v>
      </c>
    </row>
    <row r="2449" spans="1:6" ht="24.95" customHeight="1" x14ac:dyDescent="0.2">
      <c r="A2449" s="35">
        <v>2447</v>
      </c>
      <c r="B2449" s="36" t="s">
        <v>2124</v>
      </c>
      <c r="C2449" s="3">
        <v>22776.250000000004</v>
      </c>
      <c r="D2449" s="4">
        <v>4273</v>
      </c>
      <c r="E2449" s="37">
        <v>43560</v>
      </c>
      <c r="F2449" s="53" t="s">
        <v>220</v>
      </c>
    </row>
    <row r="2450" spans="1:6" ht="24.95" customHeight="1" x14ac:dyDescent="0.2">
      <c r="A2450" s="35">
        <v>2448</v>
      </c>
      <c r="B2450" s="36" t="s">
        <v>2125</v>
      </c>
      <c r="C2450" s="3">
        <v>22743</v>
      </c>
      <c r="D2450" s="4">
        <v>4756</v>
      </c>
      <c r="E2450" s="37">
        <v>42566</v>
      </c>
      <c r="F2450" s="53" t="s">
        <v>129</v>
      </c>
    </row>
    <row r="2451" spans="1:6" ht="24.95" customHeight="1" x14ac:dyDescent="0.2">
      <c r="A2451" s="35">
        <v>2449</v>
      </c>
      <c r="B2451" s="36" t="s">
        <v>2126</v>
      </c>
      <c r="C2451" s="3">
        <v>22738</v>
      </c>
      <c r="D2451" s="4">
        <v>3537</v>
      </c>
      <c r="E2451" s="37">
        <v>44638</v>
      </c>
      <c r="F2451" s="53" t="s">
        <v>10</v>
      </c>
    </row>
    <row r="2452" spans="1:6" ht="24.95" customHeight="1" x14ac:dyDescent="0.2">
      <c r="A2452" s="35">
        <v>2450</v>
      </c>
      <c r="B2452" s="36" t="s">
        <v>2127</v>
      </c>
      <c r="C2452" s="3">
        <v>22722.634782205747</v>
      </c>
      <c r="D2452" s="4">
        <v>7864</v>
      </c>
      <c r="E2452" s="37">
        <v>38520</v>
      </c>
      <c r="F2452" s="53" t="s">
        <v>2128</v>
      </c>
    </row>
    <row r="2453" spans="1:6" ht="24.95" customHeight="1" x14ac:dyDescent="0.2">
      <c r="A2453" s="35">
        <v>2451</v>
      </c>
      <c r="B2453" s="36" t="s">
        <v>2129</v>
      </c>
      <c r="C2453" s="3">
        <v>22697.520852641337</v>
      </c>
      <c r="D2453" s="4">
        <v>6805</v>
      </c>
      <c r="E2453" s="37">
        <v>37904</v>
      </c>
      <c r="F2453" s="53" t="s">
        <v>1898</v>
      </c>
    </row>
    <row r="2454" spans="1:6" ht="24.95" customHeight="1" x14ac:dyDescent="0.2">
      <c r="A2454" s="35">
        <v>2452</v>
      </c>
      <c r="B2454" s="36" t="s">
        <v>2130</v>
      </c>
      <c r="C2454" s="3">
        <v>22654.657089898054</v>
      </c>
      <c r="D2454" s="4">
        <v>10297</v>
      </c>
      <c r="E2454" s="37">
        <v>36630</v>
      </c>
      <c r="F2454" s="53" t="s">
        <v>1975</v>
      </c>
    </row>
    <row r="2455" spans="1:6" ht="24.95" customHeight="1" x14ac:dyDescent="0.2">
      <c r="A2455" s="35">
        <v>2453</v>
      </c>
      <c r="B2455" s="36" t="s">
        <v>2131</v>
      </c>
      <c r="C2455" s="3">
        <v>22653.788229842448</v>
      </c>
      <c r="D2455" s="4">
        <v>9714</v>
      </c>
      <c r="E2455" s="37">
        <v>36525</v>
      </c>
      <c r="F2455" s="53" t="s">
        <v>2132</v>
      </c>
    </row>
    <row r="2456" spans="1:6" ht="24.95" customHeight="1" x14ac:dyDescent="0.2">
      <c r="A2456" s="35">
        <v>2454</v>
      </c>
      <c r="B2456" s="36" t="s">
        <v>4666</v>
      </c>
      <c r="C2456" s="3">
        <v>22594.155468025954</v>
      </c>
      <c r="D2456" s="4">
        <v>5510</v>
      </c>
      <c r="E2456" s="37">
        <v>41355</v>
      </c>
      <c r="F2456" s="53" t="s">
        <v>817</v>
      </c>
    </row>
    <row r="2457" spans="1:6" ht="24.95" customHeight="1" x14ac:dyDescent="0.2">
      <c r="A2457" s="35">
        <v>2455</v>
      </c>
      <c r="B2457" s="36" t="s">
        <v>2133</v>
      </c>
      <c r="C2457" s="3">
        <v>22589.599999999999</v>
      </c>
      <c r="D2457" s="4">
        <v>6350</v>
      </c>
      <c r="E2457" s="37">
        <v>43287</v>
      </c>
      <c r="F2457" s="53" t="s">
        <v>2134</v>
      </c>
    </row>
    <row r="2458" spans="1:6" ht="24.95" customHeight="1" x14ac:dyDescent="0.2">
      <c r="A2458" s="35">
        <v>2456</v>
      </c>
      <c r="B2458" s="36" t="s">
        <v>4667</v>
      </c>
      <c r="C2458" s="3">
        <v>22584.134615384617</v>
      </c>
      <c r="D2458" s="4">
        <v>5815</v>
      </c>
      <c r="E2458" s="37">
        <v>40914</v>
      </c>
      <c r="F2458" s="53" t="s">
        <v>23</v>
      </c>
    </row>
    <row r="2459" spans="1:6" ht="24.95" customHeight="1" x14ac:dyDescent="0.2">
      <c r="A2459" s="35">
        <v>2457</v>
      </c>
      <c r="B2459" s="36" t="s">
        <v>2135</v>
      </c>
      <c r="C2459" s="3">
        <v>22571.767840593144</v>
      </c>
      <c r="D2459" s="4">
        <v>7237</v>
      </c>
      <c r="E2459" s="37">
        <v>38821</v>
      </c>
      <c r="F2459" s="53" t="s">
        <v>95</v>
      </c>
    </row>
    <row r="2460" spans="1:6" ht="24.95" customHeight="1" x14ac:dyDescent="0.2">
      <c r="A2460" s="35">
        <v>2458</v>
      </c>
      <c r="B2460" s="36" t="s">
        <v>2136</v>
      </c>
      <c r="C2460" s="3">
        <v>22533.98980537535</v>
      </c>
      <c r="D2460" s="4">
        <v>6925</v>
      </c>
      <c r="E2460" s="37">
        <v>40193</v>
      </c>
      <c r="F2460" s="53" t="s">
        <v>125</v>
      </c>
    </row>
    <row r="2461" spans="1:6" ht="24.95" customHeight="1" x14ac:dyDescent="0.2">
      <c r="A2461" s="35">
        <v>2459</v>
      </c>
      <c r="B2461" s="36" t="s">
        <v>2137</v>
      </c>
      <c r="C2461" s="3">
        <v>22525.3</v>
      </c>
      <c r="D2461" s="4">
        <v>5181</v>
      </c>
      <c r="E2461" s="37">
        <v>42342</v>
      </c>
      <c r="F2461" s="53" t="s">
        <v>45</v>
      </c>
    </row>
    <row r="2462" spans="1:6" ht="24.95" customHeight="1" x14ac:dyDescent="0.2">
      <c r="A2462" s="35">
        <v>2460</v>
      </c>
      <c r="B2462" s="36" t="s">
        <v>2138</v>
      </c>
      <c r="C2462" s="3">
        <v>22469.19</v>
      </c>
      <c r="D2462" s="4">
        <v>3920</v>
      </c>
      <c r="E2462" s="37">
        <v>43322</v>
      </c>
      <c r="F2462" s="53" t="s">
        <v>505</v>
      </c>
    </row>
    <row r="2463" spans="1:6" ht="24.95" customHeight="1" x14ac:dyDescent="0.2">
      <c r="A2463" s="35">
        <v>2461</v>
      </c>
      <c r="B2463" s="36" t="s">
        <v>2139</v>
      </c>
      <c r="C2463" s="3">
        <v>22435.74</v>
      </c>
      <c r="D2463" s="4">
        <v>3550</v>
      </c>
      <c r="E2463" s="37">
        <v>44897</v>
      </c>
      <c r="F2463" s="53" t="s">
        <v>10</v>
      </c>
    </row>
    <row r="2464" spans="1:6" ht="24.95" customHeight="1" x14ac:dyDescent="0.2">
      <c r="A2464" s="35">
        <v>2462</v>
      </c>
      <c r="B2464" s="36" t="s">
        <v>2140</v>
      </c>
      <c r="C2464" s="3">
        <v>22427.599999999999</v>
      </c>
      <c r="D2464" s="4">
        <v>5003</v>
      </c>
      <c r="E2464" s="37">
        <v>43777</v>
      </c>
      <c r="F2464" s="53" t="s">
        <v>638</v>
      </c>
    </row>
    <row r="2465" spans="1:6" ht="24.95" customHeight="1" x14ac:dyDescent="0.2">
      <c r="A2465" s="35">
        <v>2463</v>
      </c>
      <c r="B2465" s="36" t="s">
        <v>2141</v>
      </c>
      <c r="C2465" s="3">
        <v>22414.127664504173</v>
      </c>
      <c r="D2465" s="4">
        <v>5677</v>
      </c>
      <c r="E2465" s="37">
        <v>40081</v>
      </c>
      <c r="F2465" s="53" t="s">
        <v>4</v>
      </c>
    </row>
    <row r="2466" spans="1:6" ht="24.95" customHeight="1" x14ac:dyDescent="0.2">
      <c r="A2466" s="35">
        <v>2464</v>
      </c>
      <c r="B2466" s="36" t="s">
        <v>4668</v>
      </c>
      <c r="C2466" s="3">
        <v>22309.140407784987</v>
      </c>
      <c r="D2466" s="4">
        <v>6320</v>
      </c>
      <c r="E2466" s="37">
        <v>41586</v>
      </c>
      <c r="F2466" s="53" t="s">
        <v>129</v>
      </c>
    </row>
    <row r="2467" spans="1:6" ht="24.95" customHeight="1" x14ac:dyDescent="0.2">
      <c r="A2467" s="35">
        <v>2465</v>
      </c>
      <c r="B2467" s="36" t="s">
        <v>2142</v>
      </c>
      <c r="C2467" s="3">
        <v>22281.568582020391</v>
      </c>
      <c r="D2467" s="4">
        <v>6859</v>
      </c>
      <c r="E2467" s="37">
        <v>39353</v>
      </c>
      <c r="F2467" s="53" t="s">
        <v>2143</v>
      </c>
    </row>
    <row r="2468" spans="1:6" ht="24.95" customHeight="1" x14ac:dyDescent="0.2">
      <c r="A2468" s="35">
        <v>2466</v>
      </c>
      <c r="B2468" s="36" t="s">
        <v>7253</v>
      </c>
      <c r="C2468" s="3">
        <f>'2024'!E130</f>
        <v>22270.720000000001</v>
      </c>
      <c r="D2468" s="4">
        <f>'2024'!F130</f>
        <v>3457</v>
      </c>
      <c r="E2468" s="37">
        <v>45485</v>
      </c>
      <c r="F2468" s="53" t="s">
        <v>10</v>
      </c>
    </row>
    <row r="2469" spans="1:6" ht="24.95" customHeight="1" x14ac:dyDescent="0.2">
      <c r="A2469" s="35">
        <v>2467</v>
      </c>
      <c r="B2469" s="36" t="s">
        <v>2144</v>
      </c>
      <c r="C2469" s="3">
        <v>22269.983781278963</v>
      </c>
      <c r="D2469" s="4">
        <v>6804</v>
      </c>
      <c r="E2469" s="37">
        <v>38807</v>
      </c>
      <c r="F2469" s="53" t="s">
        <v>2145</v>
      </c>
    </row>
    <row r="2470" spans="1:6" ht="24.95" customHeight="1" x14ac:dyDescent="0.2">
      <c r="A2470" s="35">
        <v>2468</v>
      </c>
      <c r="B2470" s="36" t="s">
        <v>2146</v>
      </c>
      <c r="C2470" s="3">
        <v>22217.041241890642</v>
      </c>
      <c r="D2470" s="4">
        <v>11214</v>
      </c>
      <c r="E2470" s="37">
        <v>36350</v>
      </c>
      <c r="F2470" s="53" t="s">
        <v>673</v>
      </c>
    </row>
    <row r="2471" spans="1:6" ht="24.95" customHeight="1" x14ac:dyDescent="0.2">
      <c r="A2471" s="35">
        <v>2469</v>
      </c>
      <c r="B2471" s="36" t="s">
        <v>2147</v>
      </c>
      <c r="C2471" s="3">
        <v>22216.751621872103</v>
      </c>
      <c r="D2471" s="4">
        <v>6942</v>
      </c>
      <c r="E2471" s="37">
        <v>38142</v>
      </c>
      <c r="F2471" s="53" t="s">
        <v>45</v>
      </c>
    </row>
    <row r="2472" spans="1:6" ht="24.95" customHeight="1" x14ac:dyDescent="0.2">
      <c r="A2472" s="35">
        <v>2470</v>
      </c>
      <c r="B2472" s="36" t="s">
        <v>4669</v>
      </c>
      <c r="C2472" s="3">
        <v>22211.828081557</v>
      </c>
      <c r="D2472" s="4">
        <v>5183</v>
      </c>
      <c r="E2472" s="37">
        <v>41600</v>
      </c>
      <c r="F2472" s="53" t="s">
        <v>23</v>
      </c>
    </row>
    <row r="2473" spans="1:6" ht="24.95" customHeight="1" x14ac:dyDescent="0.2">
      <c r="A2473" s="35">
        <v>2471</v>
      </c>
      <c r="B2473" s="36" t="s">
        <v>2148</v>
      </c>
      <c r="C2473" s="3">
        <v>22207.599629286375</v>
      </c>
      <c r="D2473" s="4">
        <v>6378</v>
      </c>
      <c r="E2473" s="37">
        <v>39150</v>
      </c>
      <c r="F2473" s="53" t="s">
        <v>6531</v>
      </c>
    </row>
    <row r="2474" spans="1:6" ht="24.95" customHeight="1" x14ac:dyDescent="0.2">
      <c r="A2474" s="35">
        <v>2472</v>
      </c>
      <c r="B2474" s="36" t="s">
        <v>2149</v>
      </c>
      <c r="C2474" s="3">
        <v>22203.919999999998</v>
      </c>
      <c r="D2474" s="4">
        <v>3916</v>
      </c>
      <c r="E2474" s="37">
        <v>43665</v>
      </c>
      <c r="F2474" s="53" t="s">
        <v>4</v>
      </c>
    </row>
    <row r="2475" spans="1:6" ht="24.95" customHeight="1" x14ac:dyDescent="0.2">
      <c r="A2475" s="35">
        <v>2473</v>
      </c>
      <c r="B2475" s="36" t="s">
        <v>2150</v>
      </c>
      <c r="C2475" s="3">
        <v>22203.46</v>
      </c>
      <c r="D2475" s="4">
        <v>4125</v>
      </c>
      <c r="E2475" s="37">
        <v>43168</v>
      </c>
      <c r="F2475" s="53" t="s">
        <v>4</v>
      </c>
    </row>
    <row r="2476" spans="1:6" ht="24.95" customHeight="1" x14ac:dyDescent="0.2">
      <c r="A2476" s="35">
        <v>2474</v>
      </c>
      <c r="B2476" s="36" t="s">
        <v>2151</v>
      </c>
      <c r="C2476" s="3">
        <v>22202</v>
      </c>
      <c r="D2476" s="4">
        <v>3875</v>
      </c>
      <c r="E2476" s="37">
        <v>44099</v>
      </c>
      <c r="F2476" s="53" t="s">
        <v>129</v>
      </c>
    </row>
    <row r="2477" spans="1:6" ht="24.95" customHeight="1" x14ac:dyDescent="0.2">
      <c r="A2477" s="35">
        <v>2475</v>
      </c>
      <c r="B2477" s="36" t="s">
        <v>7254</v>
      </c>
      <c r="C2477" s="3">
        <f>'2024'!E131</f>
        <v>22197.78</v>
      </c>
      <c r="D2477" s="4">
        <f>'2024'!F131</f>
        <v>3471</v>
      </c>
      <c r="E2477" s="37">
        <v>45534</v>
      </c>
      <c r="F2477" s="53" t="s">
        <v>426</v>
      </c>
    </row>
    <row r="2478" spans="1:6" ht="24.95" customHeight="1" x14ac:dyDescent="0.2">
      <c r="A2478" s="35">
        <v>2476</v>
      </c>
      <c r="B2478" s="36" t="s">
        <v>2152</v>
      </c>
      <c r="C2478" s="3">
        <v>22099.94</v>
      </c>
      <c r="D2478" s="4">
        <v>4233</v>
      </c>
      <c r="E2478" s="37">
        <v>42692</v>
      </c>
      <c r="F2478" s="53" t="s">
        <v>4</v>
      </c>
    </row>
    <row r="2479" spans="1:6" ht="24.95" customHeight="1" x14ac:dyDescent="0.2">
      <c r="A2479" s="35">
        <v>2477</v>
      </c>
      <c r="B2479" s="36" t="s">
        <v>2153</v>
      </c>
      <c r="C2479" s="3">
        <v>22096.559314179798</v>
      </c>
      <c r="D2479" s="4">
        <v>7053</v>
      </c>
      <c r="E2479" s="37">
        <v>37638</v>
      </c>
      <c r="F2479" s="53" t="s">
        <v>882</v>
      </c>
    </row>
    <row r="2480" spans="1:6" ht="24.95" customHeight="1" x14ac:dyDescent="0.2">
      <c r="A2480" s="35">
        <v>2478</v>
      </c>
      <c r="B2480" s="36" t="s">
        <v>2154</v>
      </c>
      <c r="C2480" s="3">
        <v>22074.239999999998</v>
      </c>
      <c r="D2480" s="4">
        <v>4896</v>
      </c>
      <c r="E2480" s="37">
        <v>43840</v>
      </c>
      <c r="F2480" s="53" t="s">
        <v>2155</v>
      </c>
    </row>
    <row r="2481" spans="1:6" ht="24.95" customHeight="1" x14ac:dyDescent="0.2">
      <c r="A2481" s="35">
        <v>2479</v>
      </c>
      <c r="B2481" s="36" t="s">
        <v>7255</v>
      </c>
      <c r="C2481" s="3">
        <f>'2024'!E132</f>
        <v>22066.2</v>
      </c>
      <c r="D2481" s="4">
        <f>'2024'!F132</f>
        <v>2338</v>
      </c>
      <c r="E2481" s="37">
        <v>45379</v>
      </c>
      <c r="F2481" s="53" t="s">
        <v>220</v>
      </c>
    </row>
    <row r="2482" spans="1:6" ht="24.95" customHeight="1" x14ac:dyDescent="0.2">
      <c r="A2482" s="35">
        <v>2480</v>
      </c>
      <c r="B2482" s="36" t="s">
        <v>2156</v>
      </c>
      <c r="C2482" s="3">
        <v>22065.280352177942</v>
      </c>
      <c r="D2482" s="4">
        <v>7495</v>
      </c>
      <c r="E2482" s="37">
        <v>38191</v>
      </c>
      <c r="F2482" s="53" t="s">
        <v>45</v>
      </c>
    </row>
    <row r="2483" spans="1:6" ht="24.95" customHeight="1" x14ac:dyDescent="0.2">
      <c r="A2483" s="35">
        <v>2481</v>
      </c>
      <c r="B2483" s="36" t="s">
        <v>7256</v>
      </c>
      <c r="C2483" s="3">
        <f>'2024'!E133</f>
        <v>22064.94</v>
      </c>
      <c r="D2483" s="4">
        <f>'2024'!F133</f>
        <v>3992</v>
      </c>
      <c r="E2483" s="37">
        <v>45611</v>
      </c>
      <c r="F2483" s="53" t="s">
        <v>4</v>
      </c>
    </row>
    <row r="2484" spans="1:6" ht="24.95" customHeight="1" x14ac:dyDescent="0.2">
      <c r="A2484" s="35">
        <v>2482</v>
      </c>
      <c r="B2484" s="36" t="s">
        <v>2157</v>
      </c>
      <c r="C2484" s="3">
        <v>22049.71</v>
      </c>
      <c r="D2484" s="4">
        <v>3819</v>
      </c>
      <c r="E2484" s="37">
        <v>43343</v>
      </c>
      <c r="F2484" s="53" t="s">
        <v>439</v>
      </c>
    </row>
    <row r="2485" spans="1:6" ht="24.95" customHeight="1" x14ac:dyDescent="0.2">
      <c r="A2485" s="35">
        <v>2483</v>
      </c>
      <c r="B2485" s="36" t="s">
        <v>6362</v>
      </c>
      <c r="C2485" s="3">
        <f>'2023'!E132</f>
        <v>22048</v>
      </c>
      <c r="D2485" s="4">
        <f>'2023'!F132</f>
        <v>3238</v>
      </c>
      <c r="E2485" s="37">
        <v>44981</v>
      </c>
      <c r="F2485" s="53" t="s">
        <v>129</v>
      </c>
    </row>
    <row r="2486" spans="1:6" ht="24.95" customHeight="1" x14ac:dyDescent="0.2">
      <c r="A2486" s="35">
        <v>2484</v>
      </c>
      <c r="B2486" s="36" t="s">
        <v>2158</v>
      </c>
      <c r="C2486" s="3">
        <v>22045.586190917518</v>
      </c>
      <c r="D2486" s="4">
        <v>6671</v>
      </c>
      <c r="E2486" s="37">
        <v>40417</v>
      </c>
      <c r="F2486" s="53" t="s">
        <v>6531</v>
      </c>
    </row>
    <row r="2487" spans="1:6" ht="24.95" customHeight="1" x14ac:dyDescent="0.2">
      <c r="A2487" s="35">
        <v>2485</v>
      </c>
      <c r="B2487" s="36" t="s">
        <v>2159</v>
      </c>
      <c r="C2487" s="3">
        <v>21960.86</v>
      </c>
      <c r="D2487" s="4">
        <v>4002</v>
      </c>
      <c r="E2487" s="37">
        <v>43294</v>
      </c>
      <c r="F2487" s="53" t="s">
        <v>4</v>
      </c>
    </row>
    <row r="2488" spans="1:6" ht="24.95" customHeight="1" x14ac:dyDescent="0.2">
      <c r="A2488" s="35">
        <v>2486</v>
      </c>
      <c r="B2488" s="36" t="s">
        <v>2160</v>
      </c>
      <c r="C2488" s="3">
        <v>21944.392956441152</v>
      </c>
      <c r="D2488" s="4">
        <v>7503</v>
      </c>
      <c r="E2488" s="37">
        <v>38877</v>
      </c>
      <c r="F2488" s="53" t="s">
        <v>186</v>
      </c>
    </row>
    <row r="2489" spans="1:6" ht="24.95" customHeight="1" x14ac:dyDescent="0.2">
      <c r="A2489" s="35">
        <v>2487</v>
      </c>
      <c r="B2489" s="36" t="s">
        <v>2161</v>
      </c>
      <c r="C2489" s="3">
        <v>21911.781742354033</v>
      </c>
      <c r="D2489" s="4">
        <v>5842</v>
      </c>
      <c r="E2489" s="37">
        <v>40018</v>
      </c>
      <c r="F2489" s="53" t="s">
        <v>6525</v>
      </c>
    </row>
    <row r="2490" spans="1:6" ht="24.95" customHeight="1" x14ac:dyDescent="0.2">
      <c r="A2490" s="35">
        <v>2488</v>
      </c>
      <c r="B2490" s="36" t="s">
        <v>2162</v>
      </c>
      <c r="C2490" s="3">
        <v>21904.830861909177</v>
      </c>
      <c r="D2490" s="4">
        <v>7342</v>
      </c>
      <c r="E2490" s="37">
        <v>40592</v>
      </c>
      <c r="F2490" s="53" t="s">
        <v>129</v>
      </c>
    </row>
    <row r="2491" spans="1:6" ht="24.95" customHeight="1" x14ac:dyDescent="0.2">
      <c r="A2491" s="35">
        <v>2489</v>
      </c>
      <c r="B2491" s="36" t="s">
        <v>2163</v>
      </c>
      <c r="C2491" s="3">
        <v>21896.91</v>
      </c>
      <c r="D2491" s="4">
        <v>4042</v>
      </c>
      <c r="E2491" s="37">
        <v>43714</v>
      </c>
      <c r="F2491" s="53" t="s">
        <v>559</v>
      </c>
    </row>
    <row r="2492" spans="1:6" ht="24.95" customHeight="1" x14ac:dyDescent="0.2">
      <c r="A2492" s="35">
        <v>2490</v>
      </c>
      <c r="B2492" s="36" t="s">
        <v>2164</v>
      </c>
      <c r="C2492" s="3">
        <v>21892.5</v>
      </c>
      <c r="D2492" s="4">
        <v>3445</v>
      </c>
      <c r="E2492" s="37">
        <v>43788</v>
      </c>
      <c r="F2492" s="53" t="s">
        <v>489</v>
      </c>
    </row>
    <row r="2493" spans="1:6" ht="24.95" customHeight="1" x14ac:dyDescent="0.2">
      <c r="A2493" s="35">
        <v>2491</v>
      </c>
      <c r="B2493" s="36" t="s">
        <v>2165</v>
      </c>
      <c r="C2493" s="3">
        <v>21878.475440222428</v>
      </c>
      <c r="D2493" s="4">
        <v>4969</v>
      </c>
      <c r="E2493" s="37">
        <v>41705</v>
      </c>
      <c r="F2493" s="53" t="s">
        <v>129</v>
      </c>
    </row>
    <row r="2494" spans="1:6" ht="24.95" customHeight="1" x14ac:dyDescent="0.2">
      <c r="A2494" s="35">
        <v>2492</v>
      </c>
      <c r="B2494" s="36" t="s">
        <v>4670</v>
      </c>
      <c r="C2494" s="3">
        <v>21839.666357738646</v>
      </c>
      <c r="D2494" s="4">
        <v>6023</v>
      </c>
      <c r="E2494" s="37">
        <v>40879</v>
      </c>
      <c r="F2494" s="53" t="s">
        <v>4</v>
      </c>
    </row>
    <row r="2495" spans="1:6" ht="24.95" customHeight="1" x14ac:dyDescent="0.2">
      <c r="A2495" s="35">
        <v>2493</v>
      </c>
      <c r="B2495" s="36" t="s">
        <v>2166</v>
      </c>
      <c r="C2495" s="3">
        <v>21826.09</v>
      </c>
      <c r="D2495" s="4">
        <v>4476</v>
      </c>
      <c r="E2495" s="37">
        <v>42307</v>
      </c>
      <c r="F2495" s="53" t="s">
        <v>439</v>
      </c>
    </row>
    <row r="2496" spans="1:6" ht="24.95" customHeight="1" x14ac:dyDescent="0.2">
      <c r="A2496" s="35">
        <v>2494</v>
      </c>
      <c r="B2496" s="36" t="s">
        <v>4671</v>
      </c>
      <c r="C2496" s="3">
        <v>21820.985866543095</v>
      </c>
      <c r="D2496" s="4">
        <v>7180</v>
      </c>
      <c r="E2496" s="37">
        <v>40802</v>
      </c>
      <c r="F2496" s="53" t="s">
        <v>189</v>
      </c>
    </row>
    <row r="2497" spans="1:6" ht="24.95" customHeight="1" x14ac:dyDescent="0.2">
      <c r="A2497" s="35">
        <v>2495</v>
      </c>
      <c r="B2497" s="36" t="s">
        <v>4672</v>
      </c>
      <c r="C2497" s="3">
        <v>21810.559545875811</v>
      </c>
      <c r="D2497" s="4">
        <v>6068</v>
      </c>
      <c r="E2497" s="37">
        <v>40991</v>
      </c>
      <c r="F2497" s="53" t="s">
        <v>6531</v>
      </c>
    </row>
    <row r="2498" spans="1:6" ht="24.95" customHeight="1" x14ac:dyDescent="0.2">
      <c r="A2498" s="35">
        <v>2496</v>
      </c>
      <c r="B2498" s="36" t="s">
        <v>6376</v>
      </c>
      <c r="C2498" s="3">
        <f>'2023'!E147+'2024'!E201</f>
        <v>21804</v>
      </c>
      <c r="D2498" s="4">
        <f>'2023'!F147+'2024'!F201</f>
        <v>3844</v>
      </c>
      <c r="E2498" s="37">
        <v>45254</v>
      </c>
      <c r="F2498" s="53" t="s">
        <v>311</v>
      </c>
    </row>
    <row r="2499" spans="1:6" ht="24.95" customHeight="1" x14ac:dyDescent="0.2">
      <c r="A2499" s="35">
        <v>2497</v>
      </c>
      <c r="B2499" s="36" t="s">
        <v>2167</v>
      </c>
      <c r="C2499" s="3">
        <v>21783.132530120485</v>
      </c>
      <c r="D2499" s="4">
        <v>5242</v>
      </c>
      <c r="E2499" s="37">
        <v>41803</v>
      </c>
      <c r="F2499" s="53" t="s">
        <v>505</v>
      </c>
    </row>
    <row r="2500" spans="1:6" ht="24.95" customHeight="1" x14ac:dyDescent="0.2">
      <c r="A2500" s="35">
        <v>2498</v>
      </c>
      <c r="B2500" s="36" t="s">
        <v>2168</v>
      </c>
      <c r="C2500" s="3">
        <v>21781.74235403151</v>
      </c>
      <c r="D2500" s="4">
        <v>6412</v>
      </c>
      <c r="E2500" s="37">
        <v>37722</v>
      </c>
      <c r="F2500" s="53" t="s">
        <v>673</v>
      </c>
    </row>
    <row r="2501" spans="1:6" ht="24.95" customHeight="1" x14ac:dyDescent="0.2">
      <c r="A2501" s="35">
        <v>2499</v>
      </c>
      <c r="B2501" s="36" t="s">
        <v>6365</v>
      </c>
      <c r="C2501" s="3">
        <f>'2023'!E135+'2024'!E269</f>
        <v>21776.800000000003</v>
      </c>
      <c r="D2501" s="4">
        <f>'2023'!F135+'2024'!F269</f>
        <v>3511</v>
      </c>
      <c r="E2501" s="37">
        <v>45219</v>
      </c>
      <c r="F2501" s="53" t="s">
        <v>451</v>
      </c>
    </row>
    <row r="2502" spans="1:6" ht="24.95" customHeight="1" x14ac:dyDescent="0.2">
      <c r="A2502" s="35">
        <v>2500</v>
      </c>
      <c r="B2502" s="36" t="s">
        <v>2169</v>
      </c>
      <c r="C2502" s="3">
        <v>21718</v>
      </c>
      <c r="D2502" s="4">
        <v>4865</v>
      </c>
      <c r="E2502" s="37">
        <v>42083</v>
      </c>
      <c r="F2502" s="53" t="s">
        <v>272</v>
      </c>
    </row>
    <row r="2503" spans="1:6" ht="24.95" customHeight="1" x14ac:dyDescent="0.2">
      <c r="A2503" s="35">
        <v>2501</v>
      </c>
      <c r="B2503" s="36" t="s">
        <v>2170</v>
      </c>
      <c r="C2503" s="3">
        <v>21693.67</v>
      </c>
      <c r="D2503" s="4">
        <v>4098</v>
      </c>
      <c r="E2503" s="37">
        <v>42951</v>
      </c>
      <c r="F2503" s="53" t="s">
        <v>489</v>
      </c>
    </row>
    <row r="2504" spans="1:6" ht="24.95" customHeight="1" x14ac:dyDescent="0.2">
      <c r="A2504" s="35">
        <v>2502</v>
      </c>
      <c r="B2504" s="36" t="s">
        <v>2171</v>
      </c>
      <c r="C2504" s="3">
        <v>21683.561167747917</v>
      </c>
      <c r="D2504" s="4">
        <v>7806</v>
      </c>
      <c r="E2504" s="37">
        <v>40648</v>
      </c>
      <c r="F2504" s="53" t="s">
        <v>23</v>
      </c>
    </row>
    <row r="2505" spans="1:6" ht="24.95" customHeight="1" x14ac:dyDescent="0.2">
      <c r="A2505" s="35">
        <v>2503</v>
      </c>
      <c r="B2505" s="36" t="s">
        <v>2172</v>
      </c>
      <c r="C2505" s="3">
        <v>21655.583873957366</v>
      </c>
      <c r="D2505" s="4">
        <v>6902</v>
      </c>
      <c r="E2505" s="37">
        <v>39192</v>
      </c>
      <c r="F2505" s="53" t="s">
        <v>6531</v>
      </c>
    </row>
    <row r="2506" spans="1:6" ht="24.95" customHeight="1" x14ac:dyDescent="0.2">
      <c r="A2506" s="35">
        <v>2504</v>
      </c>
      <c r="B2506" s="36" t="s">
        <v>2173</v>
      </c>
      <c r="C2506" s="3">
        <v>21650</v>
      </c>
      <c r="D2506" s="4">
        <v>5270</v>
      </c>
      <c r="E2506" s="37">
        <v>42006</v>
      </c>
      <c r="F2506" s="53" t="s">
        <v>272</v>
      </c>
    </row>
    <row r="2507" spans="1:6" ht="24.95" customHeight="1" x14ac:dyDescent="0.2">
      <c r="A2507" s="35">
        <v>2505</v>
      </c>
      <c r="B2507" s="36" t="s">
        <v>2217</v>
      </c>
      <c r="C2507" s="3">
        <f>20895+'2023'!E327</f>
        <v>21645</v>
      </c>
      <c r="D2507" s="4">
        <f>3466+'2023'!F327</f>
        <v>3569</v>
      </c>
      <c r="E2507" s="37">
        <v>44603</v>
      </c>
      <c r="F2507" s="53" t="s">
        <v>129</v>
      </c>
    </row>
    <row r="2508" spans="1:6" ht="24.95" customHeight="1" x14ac:dyDescent="0.2">
      <c r="A2508" s="35">
        <v>2506</v>
      </c>
      <c r="B2508" s="36" t="s">
        <v>2174</v>
      </c>
      <c r="C2508" s="3">
        <v>21627</v>
      </c>
      <c r="D2508" s="4">
        <v>3725</v>
      </c>
      <c r="E2508" s="37">
        <v>43861</v>
      </c>
      <c r="F2508" s="53" t="s">
        <v>129</v>
      </c>
    </row>
    <row r="2509" spans="1:6" ht="24.95" customHeight="1" x14ac:dyDescent="0.2">
      <c r="A2509" s="35">
        <v>2507</v>
      </c>
      <c r="B2509" s="36" t="s">
        <v>2231</v>
      </c>
      <c r="C2509" s="3">
        <f>20767.06+'2023'!E318</f>
        <v>21611.710000000003</v>
      </c>
      <c r="D2509" s="4">
        <f>3918+'2023'!F318</f>
        <v>4068</v>
      </c>
      <c r="E2509" s="37">
        <v>44883</v>
      </c>
      <c r="F2509" s="53" t="s">
        <v>2232</v>
      </c>
    </row>
    <row r="2510" spans="1:6" ht="24.95" customHeight="1" x14ac:dyDescent="0.2">
      <c r="A2510" s="35">
        <v>2508</v>
      </c>
      <c r="B2510" s="36" t="s">
        <v>6363</v>
      </c>
      <c r="C2510" s="3">
        <f>'2023'!E133</f>
        <v>21604.17</v>
      </c>
      <c r="D2510" s="4">
        <f>'2023'!F133</f>
        <v>3184</v>
      </c>
      <c r="E2510" s="37">
        <v>45058</v>
      </c>
      <c r="F2510" s="53" t="s">
        <v>45</v>
      </c>
    </row>
    <row r="2511" spans="1:6" ht="24.95" customHeight="1" x14ac:dyDescent="0.2">
      <c r="A2511" s="35">
        <v>2509</v>
      </c>
      <c r="B2511" s="36" t="s">
        <v>2175</v>
      </c>
      <c r="C2511" s="3">
        <v>21558.879749768304</v>
      </c>
      <c r="D2511" s="4">
        <v>6589</v>
      </c>
      <c r="E2511" s="37">
        <v>40529</v>
      </c>
      <c r="F2511" s="53" t="s">
        <v>311</v>
      </c>
    </row>
    <row r="2512" spans="1:6" ht="24.95" customHeight="1" x14ac:dyDescent="0.2">
      <c r="A2512" s="35">
        <v>2510</v>
      </c>
      <c r="B2512" s="36" t="s">
        <v>2176</v>
      </c>
      <c r="C2512" s="3">
        <v>21534.696478220576</v>
      </c>
      <c r="D2512" s="4">
        <v>6682</v>
      </c>
      <c r="E2512" s="37">
        <v>38002</v>
      </c>
      <c r="F2512" s="53" t="s">
        <v>1541</v>
      </c>
    </row>
    <row r="2513" spans="1:6" ht="24.95" customHeight="1" x14ac:dyDescent="0.2">
      <c r="A2513" s="35">
        <v>2511</v>
      </c>
      <c r="B2513" s="36" t="s">
        <v>2177</v>
      </c>
      <c r="C2513" s="3">
        <v>21526.297497683041</v>
      </c>
      <c r="D2513" s="4">
        <v>7945</v>
      </c>
      <c r="E2513" s="37">
        <v>39318</v>
      </c>
      <c r="F2513" s="53" t="s">
        <v>125</v>
      </c>
    </row>
    <row r="2514" spans="1:6" ht="24.95" customHeight="1" x14ac:dyDescent="0.2">
      <c r="A2514" s="35">
        <v>2512</v>
      </c>
      <c r="B2514" s="36" t="s">
        <v>2178</v>
      </c>
      <c r="C2514" s="3">
        <v>21500.231696014831</v>
      </c>
      <c r="D2514" s="4">
        <v>6407</v>
      </c>
      <c r="E2514" s="37">
        <v>37736</v>
      </c>
      <c r="F2514" s="53" t="s">
        <v>673</v>
      </c>
    </row>
    <row r="2515" spans="1:6" ht="24.95" customHeight="1" x14ac:dyDescent="0.2">
      <c r="A2515" s="35">
        <v>2513</v>
      </c>
      <c r="B2515" s="36" t="s">
        <v>2179</v>
      </c>
      <c r="C2515" s="3">
        <v>21473.43</v>
      </c>
      <c r="D2515" s="4">
        <v>4538</v>
      </c>
      <c r="E2515" s="37">
        <v>42188</v>
      </c>
      <c r="F2515" s="53" t="s">
        <v>41</v>
      </c>
    </row>
    <row r="2516" spans="1:6" ht="24.95" customHeight="1" x14ac:dyDescent="0.2">
      <c r="A2516" s="35">
        <v>2514</v>
      </c>
      <c r="B2516" s="36" t="s">
        <v>2180</v>
      </c>
      <c r="C2516" s="3">
        <v>21445.68</v>
      </c>
      <c r="D2516" s="4">
        <v>4244</v>
      </c>
      <c r="E2516" s="37">
        <v>42986</v>
      </c>
      <c r="F2516" s="53" t="s">
        <v>4</v>
      </c>
    </row>
    <row r="2517" spans="1:6" ht="24.95" customHeight="1" x14ac:dyDescent="0.2">
      <c r="A2517" s="35">
        <v>2515</v>
      </c>
      <c r="B2517" s="36" t="s">
        <v>4673</v>
      </c>
      <c r="C2517" s="3">
        <v>21444.190222428177</v>
      </c>
      <c r="D2517" s="4">
        <v>5553</v>
      </c>
      <c r="E2517" s="37">
        <v>41348</v>
      </c>
      <c r="F2517" s="53" t="s">
        <v>6525</v>
      </c>
    </row>
    <row r="2518" spans="1:6" ht="24.95" customHeight="1" x14ac:dyDescent="0.2">
      <c r="A2518" s="35">
        <v>2516</v>
      </c>
      <c r="B2518" s="36" t="s">
        <v>2181</v>
      </c>
      <c r="C2518" s="3">
        <v>21429.129981464321</v>
      </c>
      <c r="D2518" s="4">
        <v>6528</v>
      </c>
      <c r="E2518" s="37">
        <v>40228</v>
      </c>
      <c r="F2518" s="53" t="s">
        <v>23</v>
      </c>
    </row>
    <row r="2519" spans="1:6" ht="24.95" customHeight="1" x14ac:dyDescent="0.2">
      <c r="A2519" s="35">
        <v>2517</v>
      </c>
      <c r="B2519" s="36" t="s">
        <v>2182</v>
      </c>
      <c r="C2519" s="3">
        <v>21415.72</v>
      </c>
      <c r="D2519" s="4">
        <v>4749</v>
      </c>
      <c r="E2519" s="37">
        <v>42097</v>
      </c>
      <c r="F2519" s="53" t="s">
        <v>41</v>
      </c>
    </row>
    <row r="2520" spans="1:6" ht="24.95" customHeight="1" x14ac:dyDescent="0.2">
      <c r="A2520" s="35">
        <v>2518</v>
      </c>
      <c r="B2520" s="36" t="s">
        <v>2183</v>
      </c>
      <c r="C2520" s="3">
        <v>21362.3</v>
      </c>
      <c r="D2520" s="4">
        <v>4132</v>
      </c>
      <c r="E2520" s="37">
        <v>43434</v>
      </c>
      <c r="F2520" s="53" t="s">
        <v>2184</v>
      </c>
    </row>
    <row r="2521" spans="1:6" ht="24.95" customHeight="1" x14ac:dyDescent="0.2">
      <c r="A2521" s="35">
        <v>2519</v>
      </c>
      <c r="B2521" s="36" t="s">
        <v>2185</v>
      </c>
      <c r="C2521" s="3">
        <v>21361.31</v>
      </c>
      <c r="D2521" s="4">
        <v>4683</v>
      </c>
      <c r="E2521" s="37">
        <v>42111</v>
      </c>
      <c r="F2521" s="53" t="s">
        <v>41</v>
      </c>
    </row>
    <row r="2522" spans="1:6" ht="24.95" customHeight="1" x14ac:dyDescent="0.2">
      <c r="A2522" s="35">
        <v>2520</v>
      </c>
      <c r="B2522" s="36" t="s">
        <v>2186</v>
      </c>
      <c r="C2522" s="3">
        <v>21344.705746061169</v>
      </c>
      <c r="D2522" s="4">
        <v>6459</v>
      </c>
      <c r="E2522" s="37">
        <v>40025</v>
      </c>
      <c r="F2522" s="53" t="s">
        <v>6529</v>
      </c>
    </row>
    <row r="2523" spans="1:6" ht="24.95" customHeight="1" x14ac:dyDescent="0.2">
      <c r="A2523" s="35">
        <v>2521</v>
      </c>
      <c r="B2523" s="36" t="s">
        <v>2187</v>
      </c>
      <c r="C2523" s="3">
        <v>21328.31</v>
      </c>
      <c r="D2523" s="4">
        <v>3730</v>
      </c>
      <c r="E2523" s="37">
        <v>43588</v>
      </c>
      <c r="F2523" s="53" t="s">
        <v>41</v>
      </c>
    </row>
    <row r="2524" spans="1:6" ht="24.95" customHeight="1" x14ac:dyDescent="0.2">
      <c r="A2524" s="35">
        <v>2522</v>
      </c>
      <c r="B2524" s="36" t="s">
        <v>2188</v>
      </c>
      <c r="C2524" s="3">
        <v>21322.578776645045</v>
      </c>
      <c r="D2524" s="4">
        <v>6631</v>
      </c>
      <c r="E2524" s="37">
        <v>39227</v>
      </c>
      <c r="F2524" s="53" t="s">
        <v>6527</v>
      </c>
    </row>
    <row r="2525" spans="1:6" ht="24.95" customHeight="1" x14ac:dyDescent="0.2">
      <c r="A2525" s="35">
        <v>2523</v>
      </c>
      <c r="B2525" s="36" t="s">
        <v>2189</v>
      </c>
      <c r="C2525" s="3">
        <v>21315</v>
      </c>
      <c r="D2525" s="4">
        <v>3535</v>
      </c>
      <c r="E2525" s="37">
        <v>43721</v>
      </c>
      <c r="F2525" s="53" t="s">
        <v>129</v>
      </c>
    </row>
    <row r="2526" spans="1:6" ht="24.95" customHeight="1" x14ac:dyDescent="0.2">
      <c r="A2526" s="35">
        <v>2524</v>
      </c>
      <c r="B2526" s="36" t="s">
        <v>2190</v>
      </c>
      <c r="C2526" s="3">
        <v>21309.08248378128</v>
      </c>
      <c r="D2526" s="4">
        <v>9830</v>
      </c>
      <c r="E2526" s="37">
        <v>36287</v>
      </c>
      <c r="F2526" s="53" t="s">
        <v>673</v>
      </c>
    </row>
    <row r="2527" spans="1:6" ht="24.95" customHeight="1" x14ac:dyDescent="0.2">
      <c r="A2527" s="35">
        <v>2525</v>
      </c>
      <c r="B2527" s="36" t="s">
        <v>2191</v>
      </c>
      <c r="C2527" s="3">
        <v>21208.873957367934</v>
      </c>
      <c r="D2527" s="4">
        <v>4985</v>
      </c>
      <c r="E2527" s="37">
        <v>41397</v>
      </c>
      <c r="F2527" s="53" t="s">
        <v>129</v>
      </c>
    </row>
    <row r="2528" spans="1:6" ht="24.95" customHeight="1" x14ac:dyDescent="0.2">
      <c r="A2528" s="35">
        <v>2526</v>
      </c>
      <c r="B2528" s="36" t="s">
        <v>2192</v>
      </c>
      <c r="C2528" s="3">
        <v>21196.999536607971</v>
      </c>
      <c r="D2528" s="4">
        <v>6318</v>
      </c>
      <c r="E2528" s="37">
        <v>40473</v>
      </c>
      <c r="F2528" s="53" t="s">
        <v>6525</v>
      </c>
    </row>
    <row r="2529" spans="1:6" ht="24.95" customHeight="1" x14ac:dyDescent="0.2">
      <c r="A2529" s="35">
        <v>2527</v>
      </c>
      <c r="B2529" s="36" t="s">
        <v>2193</v>
      </c>
      <c r="C2529" s="3">
        <v>21191.73</v>
      </c>
      <c r="D2529" s="4">
        <v>3850</v>
      </c>
      <c r="E2529" s="37">
        <v>43784</v>
      </c>
      <c r="F2529" s="53" t="s">
        <v>45</v>
      </c>
    </row>
    <row r="2530" spans="1:6" ht="24.95" customHeight="1" x14ac:dyDescent="0.2">
      <c r="A2530" s="35">
        <v>2528</v>
      </c>
      <c r="B2530" s="36" t="s">
        <v>4674</v>
      </c>
      <c r="C2530" s="3">
        <v>21186.862835959222</v>
      </c>
      <c r="D2530" s="4">
        <v>5442</v>
      </c>
      <c r="E2530" s="37">
        <v>41278</v>
      </c>
      <c r="F2530" s="53" t="s">
        <v>817</v>
      </c>
    </row>
    <row r="2531" spans="1:6" ht="24.95" customHeight="1" x14ac:dyDescent="0.2">
      <c r="A2531" s="35">
        <v>2529</v>
      </c>
      <c r="B2531" s="36" t="s">
        <v>2194</v>
      </c>
      <c r="C2531" s="3">
        <v>21164.156626506028</v>
      </c>
      <c r="D2531" s="4">
        <v>6479</v>
      </c>
      <c r="E2531" s="37">
        <v>38800</v>
      </c>
      <c r="F2531" s="53" t="s">
        <v>186</v>
      </c>
    </row>
    <row r="2532" spans="1:6" ht="24.95" customHeight="1" x14ac:dyDescent="0.2">
      <c r="A2532" s="35">
        <v>2530</v>
      </c>
      <c r="B2532" s="36" t="s">
        <v>2195</v>
      </c>
      <c r="C2532" s="3">
        <v>21132.79</v>
      </c>
      <c r="D2532" s="4">
        <v>4181</v>
      </c>
      <c r="E2532" s="37">
        <v>42741</v>
      </c>
      <c r="F2532" s="53" t="s">
        <v>4</v>
      </c>
    </row>
    <row r="2533" spans="1:6" ht="24.95" customHeight="1" x14ac:dyDescent="0.2">
      <c r="A2533" s="35">
        <v>2531</v>
      </c>
      <c r="B2533" s="36" t="s">
        <v>2196</v>
      </c>
      <c r="C2533" s="3">
        <v>21111.329935125115</v>
      </c>
      <c r="D2533" s="4">
        <v>6696</v>
      </c>
      <c r="E2533" s="37">
        <v>38835</v>
      </c>
      <c r="F2533" s="53" t="s">
        <v>186</v>
      </c>
    </row>
    <row r="2534" spans="1:6" ht="24.95" customHeight="1" x14ac:dyDescent="0.2">
      <c r="A2534" s="35">
        <v>2532</v>
      </c>
      <c r="B2534" s="36" t="s">
        <v>2197</v>
      </c>
      <c r="C2534" s="3">
        <v>21102.728220574609</v>
      </c>
      <c r="D2534" s="4">
        <v>6611</v>
      </c>
      <c r="E2534" s="37">
        <v>39052</v>
      </c>
      <c r="F2534" s="53" t="s">
        <v>444</v>
      </c>
    </row>
    <row r="2535" spans="1:6" ht="24.95" customHeight="1" x14ac:dyDescent="0.2">
      <c r="A2535" s="35">
        <v>2533</v>
      </c>
      <c r="B2535" s="36" t="s">
        <v>2198</v>
      </c>
      <c r="C2535" s="3">
        <v>21101.135310472662</v>
      </c>
      <c r="D2535" s="4">
        <v>6157</v>
      </c>
      <c r="E2535" s="37">
        <v>37687</v>
      </c>
      <c r="F2535" s="53" t="s">
        <v>227</v>
      </c>
    </row>
    <row r="2536" spans="1:6" ht="24.95" customHeight="1" x14ac:dyDescent="0.2">
      <c r="A2536" s="35">
        <v>2534</v>
      </c>
      <c r="B2536" s="36" t="s">
        <v>2199</v>
      </c>
      <c r="C2536" s="3">
        <v>21096.27</v>
      </c>
      <c r="D2536" s="4">
        <v>4356</v>
      </c>
      <c r="E2536" s="37">
        <v>42622</v>
      </c>
      <c r="F2536" s="53" t="s">
        <v>4</v>
      </c>
    </row>
    <row r="2537" spans="1:6" ht="24.95" customHeight="1" x14ac:dyDescent="0.2">
      <c r="A2537" s="35">
        <v>2535</v>
      </c>
      <c r="B2537" s="36" t="s">
        <v>2200</v>
      </c>
      <c r="C2537" s="3">
        <v>21071.74</v>
      </c>
      <c r="D2537" s="4">
        <v>3362</v>
      </c>
      <c r="E2537" s="37">
        <v>44463</v>
      </c>
      <c r="F2537" s="53" t="s">
        <v>1051</v>
      </c>
    </row>
    <row r="2538" spans="1:6" ht="24.95" customHeight="1" x14ac:dyDescent="0.2">
      <c r="A2538" s="35">
        <v>2536</v>
      </c>
      <c r="B2538" s="36" t="s">
        <v>2201</v>
      </c>
      <c r="C2538" s="3">
        <v>21070.203892493049</v>
      </c>
      <c r="D2538" s="4">
        <v>7789</v>
      </c>
      <c r="E2538" s="37">
        <v>38905</v>
      </c>
      <c r="F2538" s="53" t="s">
        <v>1181</v>
      </c>
    </row>
    <row r="2539" spans="1:6" ht="24.95" customHeight="1" x14ac:dyDescent="0.2">
      <c r="A2539" s="35">
        <v>2537</v>
      </c>
      <c r="B2539" s="36" t="s">
        <v>2202</v>
      </c>
      <c r="C2539" s="3">
        <v>21047.845227062095</v>
      </c>
      <c r="D2539" s="4">
        <v>6673</v>
      </c>
      <c r="E2539" s="37">
        <v>40410</v>
      </c>
      <c r="F2539" s="53" t="s">
        <v>23</v>
      </c>
    </row>
    <row r="2540" spans="1:6" ht="24.95" customHeight="1" x14ac:dyDescent="0.2">
      <c r="A2540" s="35">
        <v>2538</v>
      </c>
      <c r="B2540" s="36" t="s">
        <v>2203</v>
      </c>
      <c r="C2540" s="3">
        <v>21046.47</v>
      </c>
      <c r="D2540" s="4">
        <v>4049</v>
      </c>
      <c r="E2540" s="37">
        <v>42720</v>
      </c>
      <c r="F2540" s="53" t="s">
        <v>489</v>
      </c>
    </row>
    <row r="2541" spans="1:6" ht="24.95" customHeight="1" x14ac:dyDescent="0.2">
      <c r="A2541" s="35">
        <v>2539</v>
      </c>
      <c r="B2541" s="36" t="s">
        <v>2229</v>
      </c>
      <c r="C2541" s="3">
        <f>20780.23+'2023'!E373</f>
        <v>21032.22</v>
      </c>
      <c r="D2541" s="4">
        <f>5645+'2023'!F373</f>
        <v>5714</v>
      </c>
      <c r="E2541" s="37">
        <v>43763</v>
      </c>
      <c r="F2541" s="53" t="s">
        <v>2230</v>
      </c>
    </row>
    <row r="2542" spans="1:6" ht="24.95" customHeight="1" x14ac:dyDescent="0.2">
      <c r="A2542" s="35">
        <v>2540</v>
      </c>
      <c r="B2542" s="36" t="s">
        <v>2204</v>
      </c>
      <c r="C2542" s="3">
        <v>21027.513901760893</v>
      </c>
      <c r="D2542" s="4">
        <v>7565</v>
      </c>
      <c r="E2542" s="37">
        <v>38884</v>
      </c>
      <c r="F2542" s="53" t="s">
        <v>2205</v>
      </c>
    </row>
    <row r="2543" spans="1:6" ht="24.95" customHeight="1" x14ac:dyDescent="0.2">
      <c r="A2543" s="35">
        <v>2541</v>
      </c>
      <c r="B2543" s="36" t="s">
        <v>2206</v>
      </c>
      <c r="C2543" s="3">
        <v>21020.080000000002</v>
      </c>
      <c r="D2543" s="4">
        <v>4349</v>
      </c>
      <c r="E2543" s="37">
        <v>42643</v>
      </c>
      <c r="F2543" s="53" t="s">
        <v>439</v>
      </c>
    </row>
    <row r="2544" spans="1:6" ht="24.95" customHeight="1" x14ac:dyDescent="0.2">
      <c r="A2544" s="35">
        <v>2542</v>
      </c>
      <c r="B2544" s="36" t="s">
        <v>2207</v>
      </c>
      <c r="C2544" s="3">
        <v>20982.7</v>
      </c>
      <c r="D2544" s="4">
        <v>3646</v>
      </c>
      <c r="E2544" s="37">
        <v>44057</v>
      </c>
      <c r="F2544" s="53" t="s">
        <v>439</v>
      </c>
    </row>
    <row r="2545" spans="1:6" ht="24.95" customHeight="1" x14ac:dyDescent="0.2">
      <c r="A2545" s="35">
        <v>2543</v>
      </c>
      <c r="B2545" s="36" t="s">
        <v>2208</v>
      </c>
      <c r="C2545" s="3">
        <v>20977.177942539391</v>
      </c>
      <c r="D2545" s="4">
        <v>10171</v>
      </c>
      <c r="E2545" s="37">
        <v>37001</v>
      </c>
      <c r="F2545" s="53" t="s">
        <v>176</v>
      </c>
    </row>
    <row r="2546" spans="1:6" ht="24.95" customHeight="1" x14ac:dyDescent="0.2">
      <c r="A2546" s="35">
        <v>2544</v>
      </c>
      <c r="B2546" s="36" t="s">
        <v>2209</v>
      </c>
      <c r="C2546" s="3">
        <v>20973.528730305839</v>
      </c>
      <c r="D2546" s="4">
        <v>6795</v>
      </c>
      <c r="E2546" s="37">
        <v>39101</v>
      </c>
      <c r="F2546" s="53" t="s">
        <v>6527</v>
      </c>
    </row>
    <row r="2547" spans="1:6" ht="24.95" customHeight="1" x14ac:dyDescent="0.2">
      <c r="A2547" s="35">
        <v>2545</v>
      </c>
      <c r="B2547" s="36" t="s">
        <v>2210</v>
      </c>
      <c r="C2547" s="3">
        <v>20972.833642261354</v>
      </c>
      <c r="D2547" s="4">
        <v>7613</v>
      </c>
      <c r="E2547" s="37">
        <v>37372</v>
      </c>
      <c r="F2547" s="53" t="s">
        <v>374</v>
      </c>
    </row>
    <row r="2548" spans="1:6" ht="24.95" customHeight="1" x14ac:dyDescent="0.2">
      <c r="A2548" s="35">
        <v>2546</v>
      </c>
      <c r="B2548" s="36" t="s">
        <v>2211</v>
      </c>
      <c r="C2548" s="3">
        <v>20970.289999999997</v>
      </c>
      <c r="D2548" s="4">
        <v>4125</v>
      </c>
      <c r="E2548" s="37">
        <v>43476</v>
      </c>
      <c r="F2548" s="53" t="s">
        <v>2212</v>
      </c>
    </row>
    <row r="2549" spans="1:6" ht="24.95" customHeight="1" x14ac:dyDescent="0.2">
      <c r="A2549" s="35">
        <v>2547</v>
      </c>
      <c r="B2549" s="36" t="s">
        <v>2213</v>
      </c>
      <c r="C2549" s="3">
        <v>20936.631139944395</v>
      </c>
      <c r="D2549" s="4">
        <v>5516</v>
      </c>
      <c r="E2549" s="37">
        <v>39445</v>
      </c>
      <c r="F2549" s="53" t="s">
        <v>975</v>
      </c>
    </row>
    <row r="2550" spans="1:6" ht="24.95" customHeight="1" x14ac:dyDescent="0.2">
      <c r="A2550" s="35">
        <v>2548</v>
      </c>
      <c r="B2550" s="36" t="s">
        <v>2214</v>
      </c>
      <c r="C2550" s="3">
        <v>20923</v>
      </c>
      <c r="D2550" s="4">
        <v>4429</v>
      </c>
      <c r="E2550" s="37">
        <v>44085</v>
      </c>
      <c r="F2550" s="53" t="s">
        <v>1235</v>
      </c>
    </row>
    <row r="2551" spans="1:6" ht="24.95" customHeight="1" x14ac:dyDescent="0.2">
      <c r="A2551" s="35">
        <v>2549</v>
      </c>
      <c r="B2551" s="36" t="s">
        <v>2215</v>
      </c>
      <c r="C2551" s="3">
        <v>20922.584569045412</v>
      </c>
      <c r="D2551" s="4">
        <v>6598</v>
      </c>
      <c r="E2551" s="37">
        <v>39528</v>
      </c>
      <c r="F2551" s="53" t="s">
        <v>45</v>
      </c>
    </row>
    <row r="2552" spans="1:6" ht="24.95" customHeight="1" x14ac:dyDescent="0.2">
      <c r="A2552" s="35">
        <v>2550</v>
      </c>
      <c r="B2552" s="36" t="s">
        <v>2285</v>
      </c>
      <c r="C2552" s="3">
        <f>20099.01+'2023'!E320</f>
        <v>20916.009999999998</v>
      </c>
      <c r="D2552" s="4">
        <f>3705+'2023'!F320</f>
        <v>3826</v>
      </c>
      <c r="E2552" s="37">
        <v>43308</v>
      </c>
      <c r="F2552" s="53" t="s">
        <v>837</v>
      </c>
    </row>
    <row r="2553" spans="1:6" ht="24.95" customHeight="1" x14ac:dyDescent="0.2">
      <c r="A2553" s="35">
        <v>2551</v>
      </c>
      <c r="B2553" s="36" t="s">
        <v>2216</v>
      </c>
      <c r="C2553" s="3">
        <v>20914.040778498609</v>
      </c>
      <c r="D2553" s="4">
        <v>6479</v>
      </c>
      <c r="E2553" s="37">
        <v>37841</v>
      </c>
      <c r="F2553" s="53" t="s">
        <v>673</v>
      </c>
    </row>
    <row r="2554" spans="1:6" ht="24.95" customHeight="1" x14ac:dyDescent="0.2">
      <c r="A2554" s="35">
        <v>2552</v>
      </c>
      <c r="B2554" s="36" t="s">
        <v>2218</v>
      </c>
      <c r="C2554" s="3">
        <v>20855.595458758111</v>
      </c>
      <c r="D2554" s="4">
        <v>6277</v>
      </c>
      <c r="E2554" s="37">
        <v>38401</v>
      </c>
      <c r="F2554" s="53" t="s">
        <v>186</v>
      </c>
    </row>
    <row r="2555" spans="1:6" ht="24.95" customHeight="1" x14ac:dyDescent="0.2">
      <c r="A2555" s="35">
        <v>2553</v>
      </c>
      <c r="B2555" s="36" t="s">
        <v>2219</v>
      </c>
      <c r="C2555" s="3">
        <v>20853.510194624654</v>
      </c>
      <c r="D2555" s="4">
        <v>9767</v>
      </c>
      <c r="E2555" s="37">
        <v>36371</v>
      </c>
      <c r="F2555" s="53" t="s">
        <v>673</v>
      </c>
    </row>
    <row r="2556" spans="1:6" ht="24.95" customHeight="1" x14ac:dyDescent="0.2">
      <c r="A2556" s="35">
        <v>2554</v>
      </c>
      <c r="B2556" s="36" t="s">
        <v>2220</v>
      </c>
      <c r="C2556" s="3">
        <v>20853.36</v>
      </c>
      <c r="D2556" s="4">
        <v>3875</v>
      </c>
      <c r="E2556" s="37">
        <v>43735</v>
      </c>
      <c r="F2556" s="53" t="s">
        <v>439</v>
      </c>
    </row>
    <row r="2557" spans="1:6" ht="24.95" customHeight="1" x14ac:dyDescent="0.2">
      <c r="A2557" s="35">
        <v>2555</v>
      </c>
      <c r="B2557" s="36" t="s">
        <v>2221</v>
      </c>
      <c r="C2557" s="3">
        <v>20844.879518072288</v>
      </c>
      <c r="D2557" s="4">
        <v>6993</v>
      </c>
      <c r="E2557" s="37">
        <v>39045</v>
      </c>
      <c r="F2557" s="53" t="s">
        <v>125</v>
      </c>
    </row>
    <row r="2558" spans="1:6" ht="24.95" customHeight="1" x14ac:dyDescent="0.2">
      <c r="A2558" s="35">
        <v>2556</v>
      </c>
      <c r="B2558" s="36" t="s">
        <v>2222</v>
      </c>
      <c r="C2558" s="3">
        <v>20843.08387395737</v>
      </c>
      <c r="D2558" s="4">
        <v>7215</v>
      </c>
      <c r="E2558" s="37">
        <v>37589</v>
      </c>
      <c r="F2558" s="53" t="s">
        <v>374</v>
      </c>
    </row>
    <row r="2559" spans="1:6" ht="24.95" customHeight="1" x14ac:dyDescent="0.2">
      <c r="A2559" s="35">
        <v>2557</v>
      </c>
      <c r="B2559" s="36" t="s">
        <v>2223</v>
      </c>
      <c r="C2559" s="3">
        <v>20830.630213160333</v>
      </c>
      <c r="D2559" s="4">
        <v>9294</v>
      </c>
      <c r="E2559" s="37">
        <v>36259</v>
      </c>
      <c r="F2559" s="53" t="s">
        <v>1097</v>
      </c>
    </row>
    <row r="2560" spans="1:6" ht="24.95" customHeight="1" x14ac:dyDescent="0.2">
      <c r="A2560" s="35">
        <v>2558</v>
      </c>
      <c r="B2560" s="36" t="s">
        <v>2224</v>
      </c>
      <c r="C2560" s="3">
        <v>20807.026181649675</v>
      </c>
      <c r="D2560" s="4">
        <v>6208</v>
      </c>
      <c r="E2560" s="37">
        <v>39640</v>
      </c>
      <c r="F2560" s="53" t="s">
        <v>2225</v>
      </c>
    </row>
    <row r="2561" spans="1:6" ht="24.95" customHeight="1" x14ac:dyDescent="0.2">
      <c r="A2561" s="35">
        <v>2559</v>
      </c>
      <c r="B2561" s="36" t="s">
        <v>2226</v>
      </c>
      <c r="C2561" s="3">
        <v>20805.317423540317</v>
      </c>
      <c r="D2561" s="4">
        <v>6784</v>
      </c>
      <c r="E2561" s="37">
        <v>38625</v>
      </c>
      <c r="F2561" s="53" t="s">
        <v>45</v>
      </c>
    </row>
    <row r="2562" spans="1:6" ht="24.95" customHeight="1" x14ac:dyDescent="0.2">
      <c r="A2562" s="35">
        <v>2560</v>
      </c>
      <c r="B2562" s="36" t="s">
        <v>2227</v>
      </c>
      <c r="C2562" s="3">
        <v>20795.70203892493</v>
      </c>
      <c r="D2562" s="4">
        <v>6440</v>
      </c>
      <c r="E2562" s="37">
        <v>40228</v>
      </c>
      <c r="F2562" s="53" t="s">
        <v>4</v>
      </c>
    </row>
    <row r="2563" spans="1:6" ht="24.95" customHeight="1" x14ac:dyDescent="0.2">
      <c r="A2563" s="35">
        <v>2561</v>
      </c>
      <c r="B2563" s="36" t="s">
        <v>2228</v>
      </c>
      <c r="C2563" s="3">
        <v>20780.815569972197</v>
      </c>
      <c r="D2563" s="4">
        <v>7910</v>
      </c>
      <c r="E2563" s="37">
        <v>36125</v>
      </c>
      <c r="F2563" s="53" t="s">
        <v>1440</v>
      </c>
    </row>
    <row r="2564" spans="1:6" ht="24.95" customHeight="1" x14ac:dyDescent="0.2">
      <c r="A2564" s="35">
        <v>2562</v>
      </c>
      <c r="B2564" s="36" t="s">
        <v>2233</v>
      </c>
      <c r="C2564" s="3">
        <v>20760.831788693235</v>
      </c>
      <c r="D2564" s="4">
        <v>9801</v>
      </c>
      <c r="E2564" s="37">
        <v>37127</v>
      </c>
      <c r="F2564" s="53" t="s">
        <v>374</v>
      </c>
    </row>
    <row r="2565" spans="1:6" ht="24.95" customHeight="1" x14ac:dyDescent="0.2">
      <c r="A2565" s="35">
        <v>2563</v>
      </c>
      <c r="B2565" s="36" t="s">
        <v>2234</v>
      </c>
      <c r="C2565" s="3">
        <v>20723.060000000001</v>
      </c>
      <c r="D2565" s="4">
        <v>3630</v>
      </c>
      <c r="E2565" s="37">
        <v>43616</v>
      </c>
      <c r="F2565" s="53" t="s">
        <v>253</v>
      </c>
    </row>
    <row r="2566" spans="1:6" ht="24.95" customHeight="1" x14ac:dyDescent="0.2">
      <c r="A2566" s="35">
        <v>2564</v>
      </c>
      <c r="B2566" s="36" t="s">
        <v>2235</v>
      </c>
      <c r="C2566" s="3">
        <v>20710.437905468028</v>
      </c>
      <c r="D2566" s="4">
        <v>6056</v>
      </c>
      <c r="E2566" s="37">
        <v>37491</v>
      </c>
      <c r="F2566" s="53" t="s">
        <v>184</v>
      </c>
    </row>
    <row r="2567" spans="1:6" ht="24.95" customHeight="1" x14ac:dyDescent="0.2">
      <c r="A2567" s="35">
        <v>2565</v>
      </c>
      <c r="B2567" s="36" t="s">
        <v>2236</v>
      </c>
      <c r="C2567" s="3">
        <v>20705.803985171457</v>
      </c>
      <c r="D2567" s="4">
        <v>6066</v>
      </c>
      <c r="E2567" s="37">
        <v>37610</v>
      </c>
      <c r="F2567" s="53" t="s">
        <v>2237</v>
      </c>
    </row>
    <row r="2568" spans="1:6" ht="24.95" customHeight="1" x14ac:dyDescent="0.2">
      <c r="A2568" s="35">
        <v>2566</v>
      </c>
      <c r="B2568" s="36" t="s">
        <v>4675</v>
      </c>
      <c r="C2568" s="3">
        <v>20650.196941612605</v>
      </c>
      <c r="D2568" s="4">
        <v>6676</v>
      </c>
      <c r="E2568" s="37">
        <v>41082</v>
      </c>
      <c r="F2568" s="53" t="s">
        <v>180</v>
      </c>
    </row>
    <row r="2569" spans="1:6" ht="24.95" customHeight="1" x14ac:dyDescent="0.2">
      <c r="A2569" s="35">
        <v>2567</v>
      </c>
      <c r="B2569" s="36" t="s">
        <v>2238</v>
      </c>
      <c r="C2569" s="3">
        <v>20634</v>
      </c>
      <c r="D2569" s="4">
        <v>4344</v>
      </c>
      <c r="E2569" s="37">
        <v>43056</v>
      </c>
      <c r="F2569" s="53" t="s">
        <v>2239</v>
      </c>
    </row>
    <row r="2570" spans="1:6" ht="24.95" customHeight="1" x14ac:dyDescent="0.2">
      <c r="A2570" s="35">
        <v>2568</v>
      </c>
      <c r="B2570" s="36" t="s">
        <v>2240</v>
      </c>
      <c r="C2570" s="3">
        <v>20629.344300278037</v>
      </c>
      <c r="D2570" s="4">
        <v>6346</v>
      </c>
      <c r="E2570" s="37">
        <v>38331</v>
      </c>
      <c r="F2570" s="53" t="s">
        <v>763</v>
      </c>
    </row>
    <row r="2571" spans="1:6" ht="24.95" customHeight="1" x14ac:dyDescent="0.2">
      <c r="A2571" s="35">
        <v>2569</v>
      </c>
      <c r="B2571" s="36" t="s">
        <v>2241</v>
      </c>
      <c r="C2571" s="3">
        <v>20628.069972196481</v>
      </c>
      <c r="D2571" s="4">
        <v>6407</v>
      </c>
      <c r="E2571" s="37">
        <v>38786</v>
      </c>
      <c r="F2571" s="53" t="s">
        <v>125</v>
      </c>
    </row>
    <row r="2572" spans="1:6" ht="24.95" customHeight="1" x14ac:dyDescent="0.2">
      <c r="A2572" s="35">
        <v>2570</v>
      </c>
      <c r="B2572" s="36" t="s">
        <v>2242</v>
      </c>
      <c r="C2572" s="3">
        <v>20624.710379981465</v>
      </c>
      <c r="D2572" s="4">
        <v>12510</v>
      </c>
      <c r="E2572" s="37">
        <v>36126</v>
      </c>
      <c r="F2572" s="53" t="s">
        <v>374</v>
      </c>
    </row>
    <row r="2573" spans="1:6" ht="24.95" customHeight="1" x14ac:dyDescent="0.2">
      <c r="A2573" s="35">
        <v>2571</v>
      </c>
      <c r="B2573" s="36" t="s">
        <v>2347</v>
      </c>
      <c r="C2573" s="3">
        <f>18994+'2023'!E276</f>
        <v>20604</v>
      </c>
      <c r="D2573" s="4">
        <f>2848+'2023'!F276</f>
        <v>3083</v>
      </c>
      <c r="E2573" s="37">
        <v>44904</v>
      </c>
      <c r="F2573" s="53" t="s">
        <v>129</v>
      </c>
    </row>
    <row r="2574" spans="1:6" ht="24.95" customHeight="1" x14ac:dyDescent="0.2">
      <c r="A2574" s="35">
        <v>2572</v>
      </c>
      <c r="B2574" s="36" t="s">
        <v>2243</v>
      </c>
      <c r="C2574" s="3">
        <v>20601.540778498609</v>
      </c>
      <c r="D2574" s="4">
        <v>4483</v>
      </c>
      <c r="E2574" s="37">
        <v>41922</v>
      </c>
      <c r="F2574" s="53" t="s">
        <v>89</v>
      </c>
    </row>
    <row r="2575" spans="1:6" ht="24.95" customHeight="1" x14ac:dyDescent="0.2">
      <c r="A2575" s="35">
        <v>2573</v>
      </c>
      <c r="B2575" s="36" t="s">
        <v>2244</v>
      </c>
      <c r="C2575" s="3">
        <v>20594.300278035218</v>
      </c>
      <c r="D2575" s="4">
        <v>7847</v>
      </c>
      <c r="E2575" s="37">
        <v>37918</v>
      </c>
      <c r="F2575" s="53" t="s">
        <v>844</v>
      </c>
    </row>
    <row r="2576" spans="1:6" ht="24.95" customHeight="1" x14ac:dyDescent="0.2">
      <c r="A2576" s="35">
        <v>2574</v>
      </c>
      <c r="B2576" s="36" t="s">
        <v>2245</v>
      </c>
      <c r="C2576" s="3">
        <v>20593.286607970345</v>
      </c>
      <c r="D2576" s="4">
        <v>6676</v>
      </c>
      <c r="E2576" s="37">
        <v>40130</v>
      </c>
      <c r="F2576" s="53" t="s">
        <v>616</v>
      </c>
    </row>
    <row r="2577" spans="1:6" ht="24.95" customHeight="1" x14ac:dyDescent="0.2">
      <c r="A2577" s="35">
        <v>2575</v>
      </c>
      <c r="B2577" s="36" t="s">
        <v>7257</v>
      </c>
      <c r="C2577" s="3">
        <f>'2024'!E134</f>
        <v>20574.650000000001</v>
      </c>
      <c r="D2577" s="4">
        <f>'2024'!F134</f>
        <v>4326</v>
      </c>
      <c r="E2577" s="37">
        <v>45534</v>
      </c>
      <c r="F2577" s="53" t="s">
        <v>426</v>
      </c>
    </row>
    <row r="2578" spans="1:6" ht="24.95" customHeight="1" x14ac:dyDescent="0.2">
      <c r="A2578" s="35">
        <v>2576</v>
      </c>
      <c r="B2578" s="36" t="s">
        <v>2246</v>
      </c>
      <c r="C2578" s="3">
        <v>20574.11</v>
      </c>
      <c r="D2578" s="4">
        <v>3771</v>
      </c>
      <c r="E2578" s="37">
        <v>42804</v>
      </c>
      <c r="F2578" s="53" t="s">
        <v>4</v>
      </c>
    </row>
    <row r="2579" spans="1:6" ht="24.95" customHeight="1" x14ac:dyDescent="0.2">
      <c r="A2579" s="35">
        <v>2577</v>
      </c>
      <c r="B2579" s="36" t="s">
        <v>2247</v>
      </c>
      <c r="C2579" s="3">
        <v>20549.988415199259</v>
      </c>
      <c r="D2579" s="4">
        <v>6609</v>
      </c>
      <c r="E2579" s="37">
        <v>38142</v>
      </c>
      <c r="F2579" s="53" t="s">
        <v>2248</v>
      </c>
    </row>
    <row r="2580" spans="1:6" ht="24.95" customHeight="1" x14ac:dyDescent="0.2">
      <c r="A2580" s="35">
        <v>2578</v>
      </c>
      <c r="B2580" s="36" t="s">
        <v>2249</v>
      </c>
      <c r="C2580" s="3">
        <v>20542.168674698794</v>
      </c>
      <c r="D2580" s="4">
        <v>9445</v>
      </c>
      <c r="E2580" s="37">
        <v>37064</v>
      </c>
      <c r="F2580" s="53" t="s">
        <v>6530</v>
      </c>
    </row>
    <row r="2581" spans="1:6" ht="24.95" customHeight="1" x14ac:dyDescent="0.2">
      <c r="A2581" s="35">
        <v>2579</v>
      </c>
      <c r="B2581" s="36" t="s">
        <v>2250</v>
      </c>
      <c r="C2581" s="3">
        <v>20532.611214087119</v>
      </c>
      <c r="D2581" s="4">
        <v>9377</v>
      </c>
      <c r="E2581" s="37">
        <v>37057</v>
      </c>
      <c r="F2581" s="53" t="s">
        <v>673</v>
      </c>
    </row>
    <row r="2582" spans="1:6" ht="24.95" customHeight="1" x14ac:dyDescent="0.2">
      <c r="A2582" s="35">
        <v>2580</v>
      </c>
      <c r="B2582" s="36" t="s">
        <v>2251</v>
      </c>
      <c r="C2582" s="3">
        <v>20520.22</v>
      </c>
      <c r="D2582" s="4">
        <v>4603</v>
      </c>
      <c r="E2582" s="37">
        <v>42118</v>
      </c>
      <c r="F2582" s="53" t="s">
        <v>45</v>
      </c>
    </row>
    <row r="2583" spans="1:6" ht="24.95" customHeight="1" x14ac:dyDescent="0.2">
      <c r="A2583" s="35">
        <v>2581</v>
      </c>
      <c r="B2583" s="36" t="s">
        <v>2252</v>
      </c>
      <c r="C2583" s="3">
        <v>20510.020852641337</v>
      </c>
      <c r="D2583" s="4">
        <v>9097</v>
      </c>
      <c r="E2583" s="37">
        <v>36357</v>
      </c>
      <c r="F2583" s="53" t="s">
        <v>673</v>
      </c>
    </row>
    <row r="2584" spans="1:6" ht="24.95" customHeight="1" x14ac:dyDescent="0.2">
      <c r="A2584" s="35">
        <v>2582</v>
      </c>
      <c r="B2584" s="36" t="s">
        <v>2253</v>
      </c>
      <c r="C2584" s="3">
        <v>20449.830000000002</v>
      </c>
      <c r="D2584" s="4">
        <v>4263</v>
      </c>
      <c r="E2584" s="37">
        <v>43833</v>
      </c>
      <c r="F2584" s="53" t="s">
        <v>220</v>
      </c>
    </row>
    <row r="2585" spans="1:6" ht="24.95" customHeight="1" x14ac:dyDescent="0.2">
      <c r="A2585" s="35">
        <v>2583</v>
      </c>
      <c r="B2585" s="36" t="s">
        <v>2254</v>
      </c>
      <c r="C2585" s="3">
        <v>20440.801668211308</v>
      </c>
      <c r="D2585" s="4">
        <v>6750</v>
      </c>
      <c r="E2585" s="37">
        <v>37953</v>
      </c>
      <c r="F2585" s="53" t="s">
        <v>673</v>
      </c>
    </row>
    <row r="2586" spans="1:6" ht="24.95" customHeight="1" x14ac:dyDescent="0.2">
      <c r="A2586" s="35">
        <v>2584</v>
      </c>
      <c r="B2586" s="36" t="s">
        <v>2255</v>
      </c>
      <c r="C2586" s="3">
        <v>20434.140407784987</v>
      </c>
      <c r="D2586" s="4">
        <v>8793</v>
      </c>
      <c r="E2586" s="37">
        <v>36077</v>
      </c>
      <c r="F2586" s="53" t="s">
        <v>1066</v>
      </c>
    </row>
    <row r="2587" spans="1:6" ht="24.95" customHeight="1" x14ac:dyDescent="0.2">
      <c r="A2587" s="35">
        <v>2585</v>
      </c>
      <c r="B2587" s="36" t="s">
        <v>2256</v>
      </c>
      <c r="C2587" s="3">
        <v>20430.330000000002</v>
      </c>
      <c r="D2587" s="4">
        <v>3586</v>
      </c>
      <c r="E2587" s="37">
        <v>44379</v>
      </c>
      <c r="F2587" s="53" t="s">
        <v>451</v>
      </c>
    </row>
    <row r="2588" spans="1:6" ht="24.95" customHeight="1" x14ac:dyDescent="0.2">
      <c r="A2588" s="35">
        <v>2586</v>
      </c>
      <c r="B2588" s="36" t="s">
        <v>2257</v>
      </c>
      <c r="C2588" s="3">
        <v>20416.473586654309</v>
      </c>
      <c r="D2588" s="4">
        <v>6937</v>
      </c>
      <c r="E2588" s="37">
        <v>38058</v>
      </c>
      <c r="F2588" s="53" t="s">
        <v>184</v>
      </c>
    </row>
    <row r="2589" spans="1:6" ht="24.95" customHeight="1" x14ac:dyDescent="0.2">
      <c r="A2589" s="35">
        <v>2587</v>
      </c>
      <c r="B2589" s="36" t="s">
        <v>2258</v>
      </c>
      <c r="C2589" s="3">
        <v>20392.62</v>
      </c>
      <c r="D2589" s="4">
        <v>4487</v>
      </c>
      <c r="E2589" s="37">
        <v>42622</v>
      </c>
      <c r="F2589" s="53" t="s">
        <v>16</v>
      </c>
    </row>
    <row r="2590" spans="1:6" ht="24.95" customHeight="1" x14ac:dyDescent="0.2">
      <c r="A2590" s="35">
        <v>2588</v>
      </c>
      <c r="B2590" s="36" t="s">
        <v>3277</v>
      </c>
      <c r="C2590" s="3">
        <f>7688.9+'2023'!E156</f>
        <v>20385.11</v>
      </c>
      <c r="D2590" s="4">
        <f>1385+'2023'!F156</f>
        <v>4141</v>
      </c>
      <c r="E2590" s="37">
        <v>44911</v>
      </c>
      <c r="F2590" s="53" t="s">
        <v>2232</v>
      </c>
    </row>
    <row r="2591" spans="1:6" ht="24.95" customHeight="1" x14ac:dyDescent="0.2">
      <c r="A2591" s="35">
        <v>2589</v>
      </c>
      <c r="B2591" s="36" t="s">
        <v>2259</v>
      </c>
      <c r="C2591" s="3">
        <v>20374.599999999999</v>
      </c>
      <c r="D2591" s="4">
        <v>4101</v>
      </c>
      <c r="E2591" s="37">
        <v>42426</v>
      </c>
      <c r="F2591" s="53" t="s">
        <v>6528</v>
      </c>
    </row>
    <row r="2592" spans="1:6" ht="24.95" customHeight="1" x14ac:dyDescent="0.2">
      <c r="A2592" s="35">
        <v>2590</v>
      </c>
      <c r="B2592" s="36" t="s">
        <v>2260</v>
      </c>
      <c r="C2592" s="3">
        <v>20372.259999999998</v>
      </c>
      <c r="D2592" s="4">
        <v>3428</v>
      </c>
      <c r="E2592" s="37">
        <v>44078</v>
      </c>
      <c r="F2592" s="53" t="s">
        <v>4</v>
      </c>
    </row>
    <row r="2593" spans="1:6" ht="24.95" customHeight="1" x14ac:dyDescent="0.2">
      <c r="A2593" s="35">
        <v>2591</v>
      </c>
      <c r="B2593" s="36" t="s">
        <v>2261</v>
      </c>
      <c r="C2593" s="3">
        <v>20332.483781278963</v>
      </c>
      <c r="D2593" s="4">
        <v>5804</v>
      </c>
      <c r="E2593" s="37">
        <v>37484</v>
      </c>
      <c r="F2593" s="53" t="s">
        <v>125</v>
      </c>
    </row>
    <row r="2594" spans="1:6" ht="24.95" customHeight="1" x14ac:dyDescent="0.2">
      <c r="A2594" s="35">
        <v>2592</v>
      </c>
      <c r="B2594" s="36" t="s">
        <v>2262</v>
      </c>
      <c r="C2594" s="3">
        <v>20326.112140871177</v>
      </c>
      <c r="D2594" s="4">
        <v>8274</v>
      </c>
      <c r="E2594" s="37">
        <v>38597</v>
      </c>
      <c r="F2594" s="53" t="s">
        <v>125</v>
      </c>
    </row>
    <row r="2595" spans="1:6" ht="24.95" customHeight="1" x14ac:dyDescent="0.2">
      <c r="A2595" s="35">
        <v>2593</v>
      </c>
      <c r="B2595" s="36" t="s">
        <v>2263</v>
      </c>
      <c r="C2595" s="3">
        <v>20310.183039851716</v>
      </c>
      <c r="D2595" s="4">
        <v>9431</v>
      </c>
      <c r="E2595" s="37">
        <v>36763</v>
      </c>
      <c r="F2595" s="53" t="s">
        <v>374</v>
      </c>
    </row>
    <row r="2596" spans="1:6" ht="24.95" customHeight="1" x14ac:dyDescent="0.2">
      <c r="A2596" s="35">
        <v>2594</v>
      </c>
      <c r="B2596" s="36" t="s">
        <v>2264</v>
      </c>
      <c r="C2596" s="3">
        <v>20291.647358665432</v>
      </c>
      <c r="D2596" s="4">
        <v>6394</v>
      </c>
      <c r="E2596" s="37">
        <v>37659</v>
      </c>
      <c r="F2596" s="53" t="s">
        <v>125</v>
      </c>
    </row>
    <row r="2597" spans="1:6" ht="24.95" customHeight="1" x14ac:dyDescent="0.2">
      <c r="A2597" s="35">
        <v>2595</v>
      </c>
      <c r="B2597" s="36" t="s">
        <v>2265</v>
      </c>
      <c r="C2597" s="3">
        <v>20272.532437442078</v>
      </c>
      <c r="D2597" s="4">
        <v>6851</v>
      </c>
      <c r="E2597" s="37">
        <v>40249</v>
      </c>
      <c r="F2597" s="53" t="s">
        <v>45</v>
      </c>
    </row>
    <row r="2598" spans="1:6" ht="24.95" customHeight="1" x14ac:dyDescent="0.2">
      <c r="A2598" s="35">
        <v>2596</v>
      </c>
      <c r="B2598" s="36" t="s">
        <v>2266</v>
      </c>
      <c r="C2598" s="3">
        <v>20255.734476367008</v>
      </c>
      <c r="D2598" s="4">
        <v>8373</v>
      </c>
      <c r="E2598" s="37">
        <v>36840</v>
      </c>
      <c r="F2598" s="53" t="s">
        <v>374</v>
      </c>
    </row>
    <row r="2599" spans="1:6" ht="24.95" customHeight="1" x14ac:dyDescent="0.2">
      <c r="A2599" s="35">
        <v>2597</v>
      </c>
      <c r="B2599" s="36" t="s">
        <v>2267</v>
      </c>
      <c r="C2599" s="3">
        <v>20237.13</v>
      </c>
      <c r="D2599" s="4">
        <v>4271</v>
      </c>
      <c r="E2599" s="37">
        <v>43266</v>
      </c>
      <c r="F2599" s="53" t="s">
        <v>41</v>
      </c>
    </row>
    <row r="2600" spans="1:6" ht="24.95" customHeight="1" x14ac:dyDescent="0.2">
      <c r="A2600" s="35">
        <v>2598</v>
      </c>
      <c r="B2600" s="36" t="s">
        <v>2268</v>
      </c>
      <c r="C2600" s="3">
        <v>20236.909175162189</v>
      </c>
      <c r="D2600" s="4">
        <v>6126</v>
      </c>
      <c r="E2600" s="37">
        <v>38625</v>
      </c>
      <c r="F2600" s="53" t="s">
        <v>2269</v>
      </c>
    </row>
    <row r="2601" spans="1:6" ht="24.95" customHeight="1" x14ac:dyDescent="0.2">
      <c r="A2601" s="35">
        <v>2599</v>
      </c>
      <c r="B2601" s="36" t="s">
        <v>2270</v>
      </c>
      <c r="C2601" s="3">
        <v>20214.174003707136</v>
      </c>
      <c r="D2601" s="4">
        <v>5873</v>
      </c>
      <c r="E2601" s="37">
        <v>39633</v>
      </c>
      <c r="F2601" s="53" t="s">
        <v>2271</v>
      </c>
    </row>
    <row r="2602" spans="1:6" ht="24.95" customHeight="1" x14ac:dyDescent="0.2">
      <c r="A2602" s="35">
        <v>2600</v>
      </c>
      <c r="B2602" s="36" t="s">
        <v>7258</v>
      </c>
      <c r="C2602" s="3">
        <f>'2024'!E135</f>
        <v>20211.95</v>
      </c>
      <c r="D2602" s="4">
        <f>'2024'!F135</f>
        <v>2838</v>
      </c>
      <c r="E2602" s="37" t="s">
        <v>6796</v>
      </c>
      <c r="F2602" s="53" t="s">
        <v>638</v>
      </c>
    </row>
    <row r="2603" spans="1:6" ht="24.95" customHeight="1" x14ac:dyDescent="0.2">
      <c r="A2603" s="35">
        <v>2601</v>
      </c>
      <c r="B2603" s="36" t="s">
        <v>2272</v>
      </c>
      <c r="C2603" s="3">
        <v>20208.09</v>
      </c>
      <c r="D2603" s="4">
        <v>4066</v>
      </c>
      <c r="E2603" s="37">
        <v>42874</v>
      </c>
      <c r="F2603" s="53" t="s">
        <v>439</v>
      </c>
    </row>
    <row r="2604" spans="1:6" ht="24.95" customHeight="1" x14ac:dyDescent="0.2">
      <c r="A2604" s="35">
        <v>2602</v>
      </c>
      <c r="B2604" s="36" t="s">
        <v>2273</v>
      </c>
      <c r="C2604" s="3">
        <v>20200.417052826691</v>
      </c>
      <c r="D2604" s="4">
        <v>9106</v>
      </c>
      <c r="E2604" s="37">
        <v>36504</v>
      </c>
      <c r="F2604" s="53" t="s">
        <v>2274</v>
      </c>
    </row>
    <row r="2605" spans="1:6" ht="24.95" customHeight="1" x14ac:dyDescent="0.2">
      <c r="A2605" s="35">
        <v>2603</v>
      </c>
      <c r="B2605" s="36" t="s">
        <v>6364</v>
      </c>
      <c r="C2605" s="3">
        <f>'2023'!E134</f>
        <v>20190.5</v>
      </c>
      <c r="D2605" s="4">
        <f>'2023'!F134</f>
        <v>3651</v>
      </c>
      <c r="E2605" s="37">
        <v>45198</v>
      </c>
      <c r="F2605" s="53" t="s">
        <v>1200</v>
      </c>
    </row>
    <row r="2606" spans="1:6" ht="24.95" customHeight="1" x14ac:dyDescent="0.2">
      <c r="A2606" s="35">
        <v>2604</v>
      </c>
      <c r="B2606" s="36" t="s">
        <v>2275</v>
      </c>
      <c r="C2606" s="3">
        <v>20180.5</v>
      </c>
      <c r="D2606" s="4">
        <v>4378</v>
      </c>
      <c r="E2606" s="37">
        <v>43791</v>
      </c>
      <c r="F2606" s="53" t="s">
        <v>837</v>
      </c>
    </row>
    <row r="2607" spans="1:6" ht="24.95" customHeight="1" x14ac:dyDescent="0.2">
      <c r="A2607" s="35">
        <v>2605</v>
      </c>
      <c r="B2607" s="36" t="s">
        <v>2276</v>
      </c>
      <c r="C2607" s="3">
        <v>20172.613531047267</v>
      </c>
      <c r="D2607" s="4">
        <v>6905</v>
      </c>
      <c r="E2607" s="37">
        <v>39640</v>
      </c>
      <c r="F2607" s="53" t="s">
        <v>189</v>
      </c>
    </row>
    <row r="2608" spans="1:6" ht="24.95" customHeight="1" x14ac:dyDescent="0.2">
      <c r="A2608" s="35">
        <v>2606</v>
      </c>
      <c r="B2608" s="36" t="s">
        <v>2277</v>
      </c>
      <c r="C2608" s="3">
        <v>20150.400000000001</v>
      </c>
      <c r="D2608" s="4">
        <v>4277</v>
      </c>
      <c r="E2608" s="37">
        <v>42195</v>
      </c>
      <c r="F2608" s="53" t="s">
        <v>2278</v>
      </c>
    </row>
    <row r="2609" spans="1:6" ht="24.95" customHeight="1" x14ac:dyDescent="0.2">
      <c r="A2609" s="35">
        <v>2607</v>
      </c>
      <c r="B2609" s="36" t="s">
        <v>2279</v>
      </c>
      <c r="C2609" s="3">
        <v>20146.547729379054</v>
      </c>
      <c r="D2609" s="4">
        <v>6488</v>
      </c>
      <c r="E2609" s="37">
        <v>37365</v>
      </c>
      <c r="F2609" s="53" t="s">
        <v>2280</v>
      </c>
    </row>
    <row r="2610" spans="1:6" ht="24.95" customHeight="1" x14ac:dyDescent="0.2">
      <c r="A2610" s="35">
        <v>2608</v>
      </c>
      <c r="B2610" s="36" t="s">
        <v>2281</v>
      </c>
      <c r="C2610" s="3">
        <v>20128.301668211308</v>
      </c>
      <c r="D2610" s="4">
        <v>6615</v>
      </c>
      <c r="E2610" s="37">
        <v>37918</v>
      </c>
      <c r="F2610" s="53" t="s">
        <v>2282</v>
      </c>
    </row>
    <row r="2611" spans="1:6" ht="24.95" customHeight="1" x14ac:dyDescent="0.2">
      <c r="A2611" s="35">
        <v>2609</v>
      </c>
      <c r="B2611" s="36" t="s">
        <v>2283</v>
      </c>
      <c r="C2611" s="3">
        <v>20122.683039851716</v>
      </c>
      <c r="D2611" s="4">
        <v>6089</v>
      </c>
      <c r="E2611" s="37">
        <v>38667</v>
      </c>
      <c r="F2611" s="53" t="s">
        <v>975</v>
      </c>
    </row>
    <row r="2612" spans="1:6" ht="24.95" customHeight="1" x14ac:dyDescent="0.2">
      <c r="A2612" s="35">
        <v>2610</v>
      </c>
      <c r="B2612" s="36" t="s">
        <v>2284</v>
      </c>
      <c r="C2612" s="3">
        <v>20103.7</v>
      </c>
      <c r="D2612" s="4">
        <v>3313</v>
      </c>
      <c r="E2612" s="37">
        <v>43896</v>
      </c>
      <c r="F2612" s="53" t="s">
        <v>4</v>
      </c>
    </row>
    <row r="2613" spans="1:6" ht="24.95" customHeight="1" x14ac:dyDescent="0.2">
      <c r="A2613" s="35">
        <v>2611</v>
      </c>
      <c r="B2613" s="36" t="s">
        <v>2286</v>
      </c>
      <c r="C2613" s="3">
        <v>20097.891566265062</v>
      </c>
      <c r="D2613" s="4">
        <v>7581</v>
      </c>
      <c r="E2613" s="37">
        <v>36455</v>
      </c>
      <c r="F2613" s="53" t="s">
        <v>6520</v>
      </c>
    </row>
    <row r="2614" spans="1:6" ht="24.95" customHeight="1" x14ac:dyDescent="0.2">
      <c r="A2614" s="35">
        <v>2612</v>
      </c>
      <c r="B2614" s="36" t="s">
        <v>2287</v>
      </c>
      <c r="C2614" s="3">
        <v>20088.044485634848</v>
      </c>
      <c r="D2614" s="4">
        <v>6385</v>
      </c>
      <c r="E2614" s="37">
        <v>38219</v>
      </c>
      <c r="F2614" s="53" t="s">
        <v>2288</v>
      </c>
    </row>
    <row r="2615" spans="1:6" ht="24.95" customHeight="1" x14ac:dyDescent="0.2">
      <c r="A2615" s="35">
        <v>2613</v>
      </c>
      <c r="B2615" s="36" t="s">
        <v>7259</v>
      </c>
      <c r="C2615" s="3">
        <f>'2024'!E136</f>
        <v>20081.400000000001</v>
      </c>
      <c r="D2615" s="4">
        <f>'2024'!F136</f>
        <v>3342</v>
      </c>
      <c r="E2615" s="37">
        <v>45401</v>
      </c>
      <c r="F2615" s="53" t="s">
        <v>311</v>
      </c>
    </row>
    <row r="2616" spans="1:6" ht="24.95" customHeight="1" x14ac:dyDescent="0.2">
      <c r="A2616" s="35">
        <v>2614</v>
      </c>
      <c r="B2616" s="36" t="s">
        <v>2289</v>
      </c>
      <c r="C2616" s="3">
        <v>20076.120000000003</v>
      </c>
      <c r="D2616" s="4">
        <v>4615</v>
      </c>
      <c r="E2616" s="37">
        <v>42223</v>
      </c>
      <c r="F2616" s="53" t="s">
        <v>4</v>
      </c>
    </row>
    <row r="2617" spans="1:6" ht="24.95" customHeight="1" x14ac:dyDescent="0.2">
      <c r="A2617" s="35">
        <v>2615</v>
      </c>
      <c r="B2617" s="36" t="s">
        <v>2290</v>
      </c>
      <c r="C2617" s="3">
        <v>20065.454124189066</v>
      </c>
      <c r="D2617" s="4">
        <v>8162</v>
      </c>
      <c r="E2617" s="37">
        <v>39171</v>
      </c>
      <c r="F2617" s="53" t="s">
        <v>95</v>
      </c>
    </row>
    <row r="2618" spans="1:6" ht="24.95" customHeight="1" x14ac:dyDescent="0.2">
      <c r="A2618" s="35">
        <v>2616</v>
      </c>
      <c r="B2618" s="36" t="s">
        <v>2291</v>
      </c>
      <c r="C2618" s="3">
        <v>20060.530583873959</v>
      </c>
      <c r="D2618" s="4">
        <v>7572</v>
      </c>
      <c r="E2618" s="37">
        <v>36924</v>
      </c>
      <c r="F2618" s="53" t="s">
        <v>1066</v>
      </c>
    </row>
    <row r="2619" spans="1:6" ht="24.95" customHeight="1" x14ac:dyDescent="0.2">
      <c r="A2619" s="35">
        <v>2617</v>
      </c>
      <c r="B2619" s="36" t="s">
        <v>2292</v>
      </c>
      <c r="C2619" s="3">
        <v>20055.664967562559</v>
      </c>
      <c r="D2619" s="4">
        <v>6921</v>
      </c>
      <c r="E2619" s="37">
        <v>38912</v>
      </c>
      <c r="F2619" s="53" t="s">
        <v>6521</v>
      </c>
    </row>
    <row r="2620" spans="1:6" ht="24.95" customHeight="1" x14ac:dyDescent="0.2">
      <c r="A2620" s="35">
        <v>2618</v>
      </c>
      <c r="B2620" s="36" t="s">
        <v>4676</v>
      </c>
      <c r="C2620" s="3">
        <v>20052.710843373494</v>
      </c>
      <c r="D2620" s="4">
        <v>5404</v>
      </c>
      <c r="E2620" s="37">
        <v>40837</v>
      </c>
      <c r="F2620" s="53" t="s">
        <v>23</v>
      </c>
    </row>
    <row r="2621" spans="1:6" ht="24.95" customHeight="1" x14ac:dyDescent="0.2">
      <c r="A2621" s="35">
        <v>2619</v>
      </c>
      <c r="B2621" s="36" t="s">
        <v>2293</v>
      </c>
      <c r="C2621" s="3">
        <v>20036.60797034291</v>
      </c>
      <c r="D2621" s="4">
        <v>6140</v>
      </c>
      <c r="E2621" s="37">
        <v>39129</v>
      </c>
      <c r="F2621" s="53" t="s">
        <v>245</v>
      </c>
    </row>
    <row r="2622" spans="1:6" ht="24.95" customHeight="1" x14ac:dyDescent="0.2">
      <c r="A2622" s="35">
        <v>2620</v>
      </c>
      <c r="B2622" s="36" t="s">
        <v>2294</v>
      </c>
      <c r="C2622" s="3">
        <v>20024.28</v>
      </c>
      <c r="D2622" s="4">
        <v>4471</v>
      </c>
      <c r="E2622" s="37">
        <v>42419</v>
      </c>
      <c r="F2622" s="53" t="s">
        <v>45</v>
      </c>
    </row>
    <row r="2623" spans="1:6" ht="24.95" customHeight="1" x14ac:dyDescent="0.2">
      <c r="A2623" s="35">
        <v>2621</v>
      </c>
      <c r="B2623" s="36" t="s">
        <v>2295</v>
      </c>
      <c r="C2623" s="3">
        <v>20016.508341056535</v>
      </c>
      <c r="D2623" s="4">
        <v>6306</v>
      </c>
      <c r="E2623" s="37">
        <v>39129</v>
      </c>
      <c r="F2623" s="53" t="s">
        <v>125</v>
      </c>
    </row>
    <row r="2624" spans="1:6" ht="24.95" customHeight="1" x14ac:dyDescent="0.2">
      <c r="A2624" s="35">
        <v>2622</v>
      </c>
      <c r="B2624" s="36" t="s">
        <v>2296</v>
      </c>
      <c r="C2624" s="3">
        <v>20013.322520852642</v>
      </c>
      <c r="D2624" s="4">
        <v>6089</v>
      </c>
      <c r="E2624" s="37">
        <v>39185</v>
      </c>
      <c r="F2624" s="53" t="s">
        <v>2297</v>
      </c>
    </row>
    <row r="2625" spans="1:6" ht="24.95" customHeight="1" x14ac:dyDescent="0.2">
      <c r="A2625" s="35">
        <v>2623</v>
      </c>
      <c r="B2625" s="36" t="s">
        <v>2298</v>
      </c>
      <c r="C2625" s="3">
        <v>20001.448100092679</v>
      </c>
      <c r="D2625" s="4">
        <v>7250</v>
      </c>
      <c r="E2625" s="37">
        <v>39206</v>
      </c>
      <c r="F2625" s="53" t="s">
        <v>2299</v>
      </c>
    </row>
    <row r="2626" spans="1:6" ht="24.95" customHeight="1" x14ac:dyDescent="0.2">
      <c r="A2626" s="35">
        <v>2624</v>
      </c>
      <c r="B2626" s="36" t="s">
        <v>2300</v>
      </c>
      <c r="C2626" s="3">
        <v>19996.849999999999</v>
      </c>
      <c r="D2626" s="4">
        <v>4139</v>
      </c>
      <c r="E2626" s="37">
        <v>43119</v>
      </c>
      <c r="F2626" s="53" t="s">
        <v>6522</v>
      </c>
    </row>
    <row r="2627" spans="1:6" ht="24.95" customHeight="1" x14ac:dyDescent="0.2">
      <c r="A2627" s="35">
        <v>2625</v>
      </c>
      <c r="B2627" s="36" t="s">
        <v>2301</v>
      </c>
      <c r="C2627" s="3">
        <v>19982.62279888786</v>
      </c>
      <c r="D2627" s="4">
        <v>6333</v>
      </c>
      <c r="E2627" s="37">
        <v>37715</v>
      </c>
      <c r="F2627" s="53" t="s">
        <v>342</v>
      </c>
    </row>
    <row r="2628" spans="1:6" ht="24.95" customHeight="1" x14ac:dyDescent="0.2">
      <c r="A2628" s="35">
        <v>2626</v>
      </c>
      <c r="B2628" s="36" t="s">
        <v>2302</v>
      </c>
      <c r="C2628" s="3">
        <v>19935.099999999999</v>
      </c>
      <c r="D2628" s="4">
        <v>3697</v>
      </c>
      <c r="E2628" s="37">
        <v>43385</v>
      </c>
      <c r="F2628" s="53" t="s">
        <v>41</v>
      </c>
    </row>
    <row r="2629" spans="1:6" ht="24.95" customHeight="1" x14ac:dyDescent="0.2">
      <c r="A2629" s="35">
        <v>2627</v>
      </c>
      <c r="B2629" s="36" t="s">
        <v>2303</v>
      </c>
      <c r="C2629" s="3">
        <v>19928.8</v>
      </c>
      <c r="D2629" s="4">
        <v>4744</v>
      </c>
      <c r="E2629" s="37">
        <v>44057</v>
      </c>
      <c r="F2629" s="53" t="s">
        <v>559</v>
      </c>
    </row>
    <row r="2630" spans="1:6" ht="24.95" customHeight="1" x14ac:dyDescent="0.2">
      <c r="A2630" s="35">
        <v>2628</v>
      </c>
      <c r="B2630" s="36" t="s">
        <v>2304</v>
      </c>
      <c r="C2630" s="3">
        <v>19926.146895273403</v>
      </c>
      <c r="D2630" s="4">
        <v>5337</v>
      </c>
      <c r="E2630" s="37">
        <v>39486</v>
      </c>
      <c r="F2630" s="53" t="s">
        <v>6525</v>
      </c>
    </row>
    <row r="2631" spans="1:6" ht="24.95" customHeight="1" x14ac:dyDescent="0.2">
      <c r="A2631" s="35">
        <v>2629</v>
      </c>
      <c r="B2631" s="36" t="s">
        <v>2305</v>
      </c>
      <c r="C2631" s="3">
        <v>19875.984708063024</v>
      </c>
      <c r="D2631" s="4">
        <v>6442</v>
      </c>
      <c r="E2631" s="37">
        <v>38975</v>
      </c>
      <c r="F2631" s="53" t="s">
        <v>6531</v>
      </c>
    </row>
    <row r="2632" spans="1:6" ht="24.95" customHeight="1" x14ac:dyDescent="0.2">
      <c r="A2632" s="35">
        <v>2630</v>
      </c>
      <c r="B2632" s="36" t="s">
        <v>4677</v>
      </c>
      <c r="C2632" s="3">
        <v>19860.837581093605</v>
      </c>
      <c r="D2632" s="4">
        <v>4891</v>
      </c>
      <c r="E2632" s="37">
        <v>41530</v>
      </c>
      <c r="F2632" s="53" t="s">
        <v>4</v>
      </c>
    </row>
    <row r="2633" spans="1:6" ht="24.95" customHeight="1" x14ac:dyDescent="0.2">
      <c r="A2633" s="35">
        <v>2631</v>
      </c>
      <c r="B2633" s="36" t="s">
        <v>2306</v>
      </c>
      <c r="C2633" s="3">
        <v>19799.5</v>
      </c>
      <c r="D2633" s="4">
        <v>6214</v>
      </c>
      <c r="E2633" s="37">
        <v>43379</v>
      </c>
      <c r="F2633" s="53" t="s">
        <v>1869</v>
      </c>
    </row>
    <row r="2634" spans="1:6" ht="24.95" customHeight="1" x14ac:dyDescent="0.2">
      <c r="A2634" s="35">
        <v>2632</v>
      </c>
      <c r="B2634" s="36" t="s">
        <v>2307</v>
      </c>
      <c r="C2634" s="3">
        <v>19787.708526413346</v>
      </c>
      <c r="D2634" s="4">
        <v>7205</v>
      </c>
      <c r="E2634" s="37">
        <v>37239</v>
      </c>
      <c r="F2634" s="53" t="s">
        <v>374</v>
      </c>
    </row>
    <row r="2635" spans="1:6" ht="24.95" customHeight="1" x14ac:dyDescent="0.2">
      <c r="A2635" s="35">
        <v>2633</v>
      </c>
      <c r="B2635" s="36" t="s">
        <v>2308</v>
      </c>
      <c r="C2635" s="3">
        <v>19785.246756255794</v>
      </c>
      <c r="D2635" s="4">
        <v>6423</v>
      </c>
      <c r="E2635" s="37">
        <v>40557</v>
      </c>
      <c r="F2635" s="53" t="s">
        <v>23</v>
      </c>
    </row>
    <row r="2636" spans="1:6" ht="24.95" customHeight="1" x14ac:dyDescent="0.2">
      <c r="A2636" s="35">
        <v>2634</v>
      </c>
      <c r="B2636" s="36" t="s">
        <v>2309</v>
      </c>
      <c r="C2636" s="3">
        <v>19781.626506024098</v>
      </c>
      <c r="D2636" s="4">
        <v>6373</v>
      </c>
      <c r="E2636" s="37">
        <v>38688</v>
      </c>
      <c r="F2636" s="53" t="s">
        <v>186</v>
      </c>
    </row>
    <row r="2637" spans="1:6" ht="24.95" customHeight="1" x14ac:dyDescent="0.2">
      <c r="A2637" s="35">
        <v>2635</v>
      </c>
      <c r="B2637" s="36" t="s">
        <v>2310</v>
      </c>
      <c r="C2637" s="3">
        <v>19739.631603336424</v>
      </c>
      <c r="D2637" s="4">
        <v>5317</v>
      </c>
      <c r="E2637" s="37">
        <v>39381</v>
      </c>
      <c r="F2637" s="53" t="s">
        <v>125</v>
      </c>
    </row>
    <row r="2638" spans="1:6" ht="24.95" customHeight="1" x14ac:dyDescent="0.2">
      <c r="A2638" s="35">
        <v>2636</v>
      </c>
      <c r="B2638" s="36" t="s">
        <v>2312</v>
      </c>
      <c r="C2638" s="3">
        <f>19638+'2024'!E388</f>
        <v>19737</v>
      </c>
      <c r="D2638" s="4">
        <f>3837+'2024'!F388</f>
        <v>3855</v>
      </c>
      <c r="E2638" s="37">
        <v>44330</v>
      </c>
      <c r="F2638" s="53" t="s">
        <v>2184</v>
      </c>
    </row>
    <row r="2639" spans="1:6" ht="24.95" customHeight="1" x14ac:dyDescent="0.2">
      <c r="A2639" s="35">
        <v>2637</v>
      </c>
      <c r="B2639" s="36" t="s">
        <v>2311</v>
      </c>
      <c r="C2639" s="3">
        <v>19720.79</v>
      </c>
      <c r="D2639" s="4">
        <v>4368</v>
      </c>
      <c r="E2639" s="37">
        <v>44533</v>
      </c>
      <c r="F2639" s="53" t="s">
        <v>4</v>
      </c>
    </row>
    <row r="2640" spans="1:6" ht="24.95" customHeight="1" x14ac:dyDescent="0.2">
      <c r="A2640" s="35">
        <v>2638</v>
      </c>
      <c r="B2640" s="36" t="s">
        <v>4678</v>
      </c>
      <c r="C2640" s="3">
        <v>19707.338971269695</v>
      </c>
      <c r="D2640" s="4">
        <v>5257</v>
      </c>
      <c r="E2640" s="37">
        <v>40613</v>
      </c>
      <c r="F2640" s="53" t="s">
        <v>616</v>
      </c>
    </row>
    <row r="2641" spans="1:6" ht="24.95" customHeight="1" x14ac:dyDescent="0.2">
      <c r="A2641" s="35">
        <v>2639</v>
      </c>
      <c r="B2641" s="36" t="s">
        <v>4679</v>
      </c>
      <c r="C2641" s="3">
        <v>19675.625579240037</v>
      </c>
      <c r="D2641" s="4">
        <v>6193</v>
      </c>
      <c r="E2641" s="37">
        <v>40669</v>
      </c>
      <c r="F2641" s="53" t="s">
        <v>189</v>
      </c>
    </row>
    <row r="2642" spans="1:6" ht="24.95" customHeight="1" x14ac:dyDescent="0.2">
      <c r="A2642" s="35">
        <v>2640</v>
      </c>
      <c r="B2642" s="36" t="s">
        <v>2313</v>
      </c>
      <c r="C2642" s="3">
        <v>19618.860055607045</v>
      </c>
      <c r="D2642" s="4">
        <v>6407</v>
      </c>
      <c r="E2642" s="37">
        <v>37995</v>
      </c>
      <c r="F2642" s="53" t="s">
        <v>763</v>
      </c>
    </row>
    <row r="2643" spans="1:6" ht="24.95" customHeight="1" x14ac:dyDescent="0.2">
      <c r="A2643" s="35">
        <v>2641</v>
      </c>
      <c r="B2643" s="36" t="s">
        <v>2314</v>
      </c>
      <c r="C2643" s="3">
        <v>19617.2207089898</v>
      </c>
      <c r="D2643" s="4">
        <v>6202</v>
      </c>
      <c r="E2643" s="37">
        <v>41985</v>
      </c>
      <c r="F2643" s="53" t="s">
        <v>4</v>
      </c>
    </row>
    <row r="2644" spans="1:6" ht="24.95" customHeight="1" x14ac:dyDescent="0.2">
      <c r="A2644" s="35">
        <v>2642</v>
      </c>
      <c r="B2644" s="36" t="s">
        <v>2315</v>
      </c>
      <c r="C2644" s="3">
        <v>19610.28</v>
      </c>
      <c r="D2644" s="4">
        <v>4858</v>
      </c>
      <c r="E2644" s="37">
        <v>43371</v>
      </c>
      <c r="F2644" s="53" t="s">
        <v>2316</v>
      </c>
    </row>
    <row r="2645" spans="1:6" ht="24.95" customHeight="1" x14ac:dyDescent="0.2">
      <c r="A2645" s="35">
        <v>2643</v>
      </c>
      <c r="B2645" s="36" t="s">
        <v>2317</v>
      </c>
      <c r="C2645" s="3">
        <v>19609.88183503244</v>
      </c>
      <c r="D2645" s="4">
        <v>5753</v>
      </c>
      <c r="E2645" s="37">
        <v>38121</v>
      </c>
      <c r="F2645" s="53" t="s">
        <v>763</v>
      </c>
    </row>
    <row r="2646" spans="1:6" ht="24.95" customHeight="1" x14ac:dyDescent="0.2">
      <c r="A2646" s="35">
        <v>2644</v>
      </c>
      <c r="B2646" s="36" t="s">
        <v>2318</v>
      </c>
      <c r="C2646" s="3">
        <v>19590.0718257646</v>
      </c>
      <c r="D2646" s="4">
        <v>6064</v>
      </c>
      <c r="E2646" s="37">
        <v>39311</v>
      </c>
      <c r="F2646" s="53" t="s">
        <v>536</v>
      </c>
    </row>
    <row r="2647" spans="1:6" ht="24.95" customHeight="1" x14ac:dyDescent="0.2">
      <c r="A2647" s="35">
        <v>2645</v>
      </c>
      <c r="B2647" s="36" t="s">
        <v>2460</v>
      </c>
      <c r="C2647" s="3">
        <f>17349+'2023'!E274+'2024'!E344</f>
        <v>19533</v>
      </c>
      <c r="D2647" s="4">
        <f>5835+'2023'!F274+'2024'!F344</f>
        <v>6463</v>
      </c>
      <c r="E2647" s="37">
        <v>43435</v>
      </c>
      <c r="F2647" s="53" t="s">
        <v>1869</v>
      </c>
    </row>
    <row r="2648" spans="1:6" ht="24.95" customHeight="1" x14ac:dyDescent="0.2">
      <c r="A2648" s="35">
        <v>2646</v>
      </c>
      <c r="B2648" s="36" t="s">
        <v>2319</v>
      </c>
      <c r="C2648" s="3">
        <v>19527.137395736794</v>
      </c>
      <c r="D2648" s="4">
        <v>4154</v>
      </c>
      <c r="E2648" s="37">
        <v>41971</v>
      </c>
      <c r="F2648" s="53" t="s">
        <v>505</v>
      </c>
    </row>
    <row r="2649" spans="1:6" ht="24.95" customHeight="1" x14ac:dyDescent="0.2">
      <c r="A2649" s="35">
        <v>2647</v>
      </c>
      <c r="B2649" s="36" t="s">
        <v>2320</v>
      </c>
      <c r="C2649" s="3">
        <v>19507.066728452271</v>
      </c>
      <c r="D2649" s="4">
        <v>5454</v>
      </c>
      <c r="E2649" s="37">
        <v>39731</v>
      </c>
      <c r="F2649" s="53" t="s">
        <v>2321</v>
      </c>
    </row>
    <row r="2650" spans="1:6" ht="24.95" customHeight="1" x14ac:dyDescent="0.2">
      <c r="A2650" s="35">
        <v>2648</v>
      </c>
      <c r="B2650" s="36" t="s">
        <v>2322</v>
      </c>
      <c r="C2650" s="3">
        <v>19499.304911955514</v>
      </c>
      <c r="D2650" s="4">
        <v>5584</v>
      </c>
      <c r="E2650" s="37">
        <v>38814</v>
      </c>
      <c r="F2650" s="53" t="s">
        <v>1580</v>
      </c>
    </row>
    <row r="2651" spans="1:6" ht="24.95" customHeight="1" x14ac:dyDescent="0.2">
      <c r="A2651" s="35">
        <v>2649</v>
      </c>
      <c r="B2651" s="36" t="s">
        <v>2323</v>
      </c>
      <c r="C2651" s="3">
        <v>19496.239999999998</v>
      </c>
      <c r="D2651" s="4">
        <v>3647</v>
      </c>
      <c r="E2651" s="37">
        <v>43595</v>
      </c>
      <c r="F2651" s="53" t="s">
        <v>505</v>
      </c>
    </row>
    <row r="2652" spans="1:6" ht="24.95" customHeight="1" x14ac:dyDescent="0.2">
      <c r="A2652" s="35">
        <v>2650</v>
      </c>
      <c r="B2652" s="36" t="s">
        <v>4680</v>
      </c>
      <c r="C2652" s="3">
        <v>19475.700880444856</v>
      </c>
      <c r="D2652" s="4">
        <v>4181</v>
      </c>
      <c r="E2652" s="37">
        <v>41621</v>
      </c>
      <c r="F2652" s="53" t="s">
        <v>817</v>
      </c>
    </row>
    <row r="2653" spans="1:6" ht="24.95" customHeight="1" x14ac:dyDescent="0.2">
      <c r="A2653" s="35">
        <v>2651</v>
      </c>
      <c r="B2653" s="36" t="s">
        <v>2324</v>
      </c>
      <c r="C2653" s="3">
        <v>19451</v>
      </c>
      <c r="D2653" s="4">
        <v>3587</v>
      </c>
      <c r="E2653" s="37">
        <v>43003</v>
      </c>
      <c r="F2653" s="53" t="s">
        <v>129</v>
      </c>
    </row>
    <row r="2654" spans="1:6" ht="24.95" customHeight="1" x14ac:dyDescent="0.2">
      <c r="A2654" s="35">
        <v>2652</v>
      </c>
      <c r="B2654" s="36" t="s">
        <v>2325</v>
      </c>
      <c r="C2654" s="3">
        <v>19450.61978683967</v>
      </c>
      <c r="D2654" s="4">
        <v>5033</v>
      </c>
      <c r="E2654" s="37">
        <v>41698</v>
      </c>
      <c r="F2654" s="53" t="s">
        <v>189</v>
      </c>
    </row>
    <row r="2655" spans="1:6" ht="24.95" customHeight="1" x14ac:dyDescent="0.2">
      <c r="A2655" s="35">
        <v>2653</v>
      </c>
      <c r="B2655" s="36" t="s">
        <v>2326</v>
      </c>
      <c r="C2655" s="3">
        <v>19398.661955514366</v>
      </c>
      <c r="D2655" s="4">
        <v>6488</v>
      </c>
      <c r="E2655" s="37">
        <v>39717</v>
      </c>
      <c r="F2655" s="53" t="s">
        <v>125</v>
      </c>
    </row>
    <row r="2656" spans="1:6" ht="24.95" customHeight="1" x14ac:dyDescent="0.2">
      <c r="A2656" s="35">
        <v>2654</v>
      </c>
      <c r="B2656" s="36" t="s">
        <v>2327</v>
      </c>
      <c r="C2656" s="3">
        <v>19371.45</v>
      </c>
      <c r="D2656" s="4">
        <v>4867</v>
      </c>
      <c r="E2656" s="37">
        <v>42174</v>
      </c>
      <c r="F2656" s="53" t="s">
        <v>89</v>
      </c>
    </row>
    <row r="2657" spans="1:6" ht="24.95" customHeight="1" x14ac:dyDescent="0.2">
      <c r="A2657" s="35">
        <v>2655</v>
      </c>
      <c r="B2657" s="36" t="s">
        <v>2328</v>
      </c>
      <c r="C2657" s="3">
        <v>19363.415199258572</v>
      </c>
      <c r="D2657" s="4">
        <v>9046</v>
      </c>
      <c r="E2657" s="37">
        <v>36658</v>
      </c>
      <c r="F2657" s="53" t="s">
        <v>1893</v>
      </c>
    </row>
    <row r="2658" spans="1:6" ht="24.95" customHeight="1" x14ac:dyDescent="0.2">
      <c r="A2658" s="35">
        <v>2656</v>
      </c>
      <c r="B2658" s="36" t="s">
        <v>2329</v>
      </c>
      <c r="C2658" s="3">
        <v>19350.613994439296</v>
      </c>
      <c r="D2658" s="4">
        <v>8451</v>
      </c>
      <c r="E2658" s="37">
        <v>38534</v>
      </c>
      <c r="F2658" s="53" t="s">
        <v>6531</v>
      </c>
    </row>
    <row r="2659" spans="1:6" ht="24.95" customHeight="1" x14ac:dyDescent="0.2">
      <c r="A2659" s="35">
        <v>2657</v>
      </c>
      <c r="B2659" s="36" t="s">
        <v>4681</v>
      </c>
      <c r="C2659" s="3">
        <v>19349.658248378128</v>
      </c>
      <c r="D2659" s="4">
        <v>6143</v>
      </c>
      <c r="E2659" s="37">
        <v>41369</v>
      </c>
      <c r="F2659" s="53" t="s">
        <v>4682</v>
      </c>
    </row>
    <row r="2660" spans="1:6" ht="24.95" customHeight="1" x14ac:dyDescent="0.2">
      <c r="A2660" s="35">
        <v>2658</v>
      </c>
      <c r="B2660" s="36" t="s">
        <v>2330</v>
      </c>
      <c r="C2660" s="3">
        <v>19333.873957367934</v>
      </c>
      <c r="D2660" s="4">
        <v>5661</v>
      </c>
      <c r="E2660" s="37">
        <v>38226</v>
      </c>
      <c r="F2660" s="53" t="s">
        <v>1714</v>
      </c>
    </row>
    <row r="2661" spans="1:6" ht="24.95" customHeight="1" x14ac:dyDescent="0.2">
      <c r="A2661" s="35">
        <v>2659</v>
      </c>
      <c r="B2661" s="36" t="s">
        <v>2331</v>
      </c>
      <c r="C2661" s="3">
        <v>19316.207136237259</v>
      </c>
      <c r="D2661" s="4">
        <v>7720</v>
      </c>
      <c r="E2661" s="37">
        <v>38990</v>
      </c>
      <c r="F2661" s="53" t="s">
        <v>125</v>
      </c>
    </row>
    <row r="2662" spans="1:6" ht="24.95" customHeight="1" x14ac:dyDescent="0.2">
      <c r="A2662" s="35">
        <v>2660</v>
      </c>
      <c r="B2662" s="36" t="s">
        <v>6366</v>
      </c>
      <c r="C2662" s="3">
        <f>'2023'!E136</f>
        <v>19287.3</v>
      </c>
      <c r="D2662" s="4">
        <f>'2023'!F136</f>
        <v>2766</v>
      </c>
      <c r="E2662" s="37">
        <v>45233</v>
      </c>
      <c r="F2662" s="53" t="s">
        <v>4</v>
      </c>
    </row>
    <row r="2663" spans="1:6" ht="24.95" customHeight="1" x14ac:dyDescent="0.2">
      <c r="A2663" s="35">
        <v>2661</v>
      </c>
      <c r="B2663" s="36" t="s">
        <v>2332</v>
      </c>
      <c r="C2663" s="3">
        <v>19259.54</v>
      </c>
      <c r="D2663" s="4">
        <v>3634</v>
      </c>
      <c r="E2663" s="37">
        <v>43217</v>
      </c>
      <c r="F2663" s="53" t="s">
        <v>439</v>
      </c>
    </row>
    <row r="2664" spans="1:6" ht="24.95" customHeight="1" x14ac:dyDescent="0.2">
      <c r="A2664" s="35">
        <v>2662</v>
      </c>
      <c r="B2664" s="36" t="s">
        <v>2333</v>
      </c>
      <c r="C2664" s="3">
        <v>19238.510000000002</v>
      </c>
      <c r="D2664" s="4">
        <v>3367</v>
      </c>
      <c r="E2664" s="37">
        <v>44890</v>
      </c>
      <c r="F2664" s="53" t="s">
        <v>4</v>
      </c>
    </row>
    <row r="2665" spans="1:6" ht="24.95" customHeight="1" x14ac:dyDescent="0.2">
      <c r="A2665" s="35">
        <v>2663</v>
      </c>
      <c r="B2665" s="36" t="s">
        <v>2334</v>
      </c>
      <c r="C2665" s="3">
        <v>19233.317886932346</v>
      </c>
      <c r="D2665" s="4">
        <v>5382</v>
      </c>
      <c r="E2665" s="37">
        <v>39122</v>
      </c>
      <c r="F2665" s="53" t="s">
        <v>6531</v>
      </c>
    </row>
    <row r="2666" spans="1:6" ht="24.95" customHeight="1" x14ac:dyDescent="0.2">
      <c r="A2666" s="35">
        <v>2664</v>
      </c>
      <c r="B2666" s="36" t="s">
        <v>4683</v>
      </c>
      <c r="C2666" s="3">
        <v>19219.039620018535</v>
      </c>
      <c r="D2666" s="4">
        <v>5342</v>
      </c>
      <c r="E2666" s="37">
        <v>40669</v>
      </c>
      <c r="F2666" s="53" t="s">
        <v>129</v>
      </c>
    </row>
    <row r="2667" spans="1:6" ht="24.95" customHeight="1" x14ac:dyDescent="0.2">
      <c r="A2667" s="35">
        <v>2665</v>
      </c>
      <c r="B2667" s="36" t="s">
        <v>2335</v>
      </c>
      <c r="C2667" s="3">
        <v>19210.95</v>
      </c>
      <c r="D2667" s="4">
        <v>4504</v>
      </c>
      <c r="E2667" s="37">
        <v>42167</v>
      </c>
      <c r="F2667" s="53" t="s">
        <v>89</v>
      </c>
    </row>
    <row r="2668" spans="1:6" ht="24.95" customHeight="1" x14ac:dyDescent="0.2">
      <c r="A2668" s="35">
        <v>2666</v>
      </c>
      <c r="B2668" s="36" t="s">
        <v>2336</v>
      </c>
      <c r="C2668" s="3">
        <v>19166.63</v>
      </c>
      <c r="D2668" s="4">
        <v>4738</v>
      </c>
      <c r="E2668" s="37">
        <v>43420</v>
      </c>
      <c r="F2668" s="53" t="s">
        <v>439</v>
      </c>
    </row>
    <row r="2669" spans="1:6" ht="24.95" customHeight="1" x14ac:dyDescent="0.2">
      <c r="A2669" s="35">
        <v>2667</v>
      </c>
      <c r="B2669" s="36" t="s">
        <v>2337</v>
      </c>
      <c r="C2669" s="3">
        <v>19144.11</v>
      </c>
      <c r="D2669" s="4">
        <v>3578</v>
      </c>
      <c r="E2669" s="37">
        <v>43042</v>
      </c>
      <c r="F2669" s="53" t="s">
        <v>6522</v>
      </c>
    </row>
    <row r="2670" spans="1:6" ht="24.95" customHeight="1" x14ac:dyDescent="0.2">
      <c r="A2670" s="35">
        <v>2668</v>
      </c>
      <c r="B2670" s="36" t="s">
        <v>2338</v>
      </c>
      <c r="C2670" s="3">
        <v>19141.855885078778</v>
      </c>
      <c r="D2670" s="4">
        <v>9262</v>
      </c>
      <c r="E2670" s="37">
        <v>36707</v>
      </c>
      <c r="F2670" s="53" t="s">
        <v>673</v>
      </c>
    </row>
    <row r="2671" spans="1:6" ht="24.95" customHeight="1" x14ac:dyDescent="0.2">
      <c r="A2671" s="35">
        <v>2669</v>
      </c>
      <c r="B2671" s="36" t="s">
        <v>2339</v>
      </c>
      <c r="C2671" s="3">
        <v>19088.080000000002</v>
      </c>
      <c r="D2671" s="4">
        <v>4699</v>
      </c>
      <c r="E2671" s="37">
        <v>42020</v>
      </c>
      <c r="F2671" s="53" t="s">
        <v>817</v>
      </c>
    </row>
    <row r="2672" spans="1:6" ht="24.95" customHeight="1" x14ac:dyDescent="0.2">
      <c r="A2672" s="35">
        <v>2670</v>
      </c>
      <c r="B2672" s="36" t="s">
        <v>2340</v>
      </c>
      <c r="C2672" s="3">
        <v>19043.674698795181</v>
      </c>
      <c r="D2672" s="4">
        <v>5002</v>
      </c>
      <c r="E2672" s="37">
        <v>39115</v>
      </c>
      <c r="F2672" s="53" t="s">
        <v>2341</v>
      </c>
    </row>
    <row r="2673" spans="1:6" ht="24.95" customHeight="1" x14ac:dyDescent="0.2">
      <c r="A2673" s="35">
        <v>2671</v>
      </c>
      <c r="B2673" s="36" t="s">
        <v>2342</v>
      </c>
      <c r="C2673" s="3">
        <v>19041.068118628362</v>
      </c>
      <c r="D2673" s="4">
        <v>5114</v>
      </c>
      <c r="E2673" s="37">
        <v>39794</v>
      </c>
      <c r="F2673" s="53" t="s">
        <v>1260</v>
      </c>
    </row>
    <row r="2674" spans="1:6" ht="24.95" customHeight="1" x14ac:dyDescent="0.2">
      <c r="A2674" s="35">
        <v>2672</v>
      </c>
      <c r="B2674" s="36" t="s">
        <v>2343</v>
      </c>
      <c r="C2674" s="3">
        <v>19029.169999999998</v>
      </c>
      <c r="D2674" s="4">
        <v>4165</v>
      </c>
      <c r="E2674" s="37">
        <v>42223</v>
      </c>
      <c r="F2674" s="53" t="s">
        <v>41</v>
      </c>
    </row>
    <row r="2675" spans="1:6" ht="24.95" customHeight="1" x14ac:dyDescent="0.2">
      <c r="A2675" s="35">
        <v>2673</v>
      </c>
      <c r="B2675" s="36" t="s">
        <v>2344</v>
      </c>
      <c r="C2675" s="3">
        <v>19027.27</v>
      </c>
      <c r="D2675" s="4">
        <v>4011</v>
      </c>
      <c r="E2675" s="37">
        <v>42349</v>
      </c>
      <c r="F2675" s="53" t="s">
        <v>505</v>
      </c>
    </row>
    <row r="2676" spans="1:6" ht="24.95" customHeight="1" x14ac:dyDescent="0.2">
      <c r="A2676" s="35">
        <v>2674</v>
      </c>
      <c r="B2676" s="36" t="s">
        <v>2345</v>
      </c>
      <c r="C2676" s="3">
        <v>19022.96</v>
      </c>
      <c r="D2676" s="4">
        <v>3670</v>
      </c>
      <c r="E2676" s="37">
        <v>43735</v>
      </c>
      <c r="F2676" s="53" t="s">
        <v>4</v>
      </c>
    </row>
    <row r="2677" spans="1:6" ht="24.95" customHeight="1" x14ac:dyDescent="0.2">
      <c r="A2677" s="35">
        <v>2675</v>
      </c>
      <c r="B2677" s="36" t="s">
        <v>2346</v>
      </c>
      <c r="C2677" s="3">
        <v>19016.03</v>
      </c>
      <c r="D2677" s="4">
        <v>4055</v>
      </c>
      <c r="E2677" s="37">
        <v>42251</v>
      </c>
      <c r="F2677" s="53" t="s">
        <v>505</v>
      </c>
    </row>
    <row r="2678" spans="1:6" ht="24.95" customHeight="1" x14ac:dyDescent="0.2">
      <c r="A2678" s="35">
        <v>2676</v>
      </c>
      <c r="B2678" s="36" t="s">
        <v>2348</v>
      </c>
      <c r="C2678" s="3">
        <v>18971.848934198333</v>
      </c>
      <c r="D2678" s="4">
        <v>7968</v>
      </c>
      <c r="E2678" s="37">
        <v>36896</v>
      </c>
      <c r="F2678" s="53" t="s">
        <v>1890</v>
      </c>
    </row>
    <row r="2679" spans="1:6" ht="24.95" customHeight="1" x14ac:dyDescent="0.2">
      <c r="A2679" s="35">
        <v>2677</v>
      </c>
      <c r="B2679" s="36" t="s">
        <v>2349</v>
      </c>
      <c r="C2679" s="3">
        <v>18965.477293790547</v>
      </c>
      <c r="D2679" s="4">
        <v>13305</v>
      </c>
      <c r="E2679" s="37">
        <v>35664</v>
      </c>
      <c r="F2679" s="53" t="s">
        <v>673</v>
      </c>
    </row>
    <row r="2680" spans="1:6" ht="24.95" customHeight="1" x14ac:dyDescent="0.2">
      <c r="A2680" s="35">
        <v>2678</v>
      </c>
      <c r="B2680" s="36" t="s">
        <v>2350</v>
      </c>
      <c r="C2680" s="3">
        <v>18957.947173308621</v>
      </c>
      <c r="D2680" s="4">
        <v>4760</v>
      </c>
      <c r="E2680" s="37">
        <v>40004</v>
      </c>
      <c r="F2680" s="53" t="s">
        <v>4</v>
      </c>
    </row>
    <row r="2681" spans="1:6" ht="24.95" customHeight="1" x14ac:dyDescent="0.2">
      <c r="A2681" s="35">
        <v>2679</v>
      </c>
      <c r="B2681" s="36" t="s">
        <v>2351</v>
      </c>
      <c r="C2681" s="3">
        <v>18955.427479147362</v>
      </c>
      <c r="D2681" s="4">
        <v>4769</v>
      </c>
      <c r="E2681" s="37">
        <v>41831</v>
      </c>
      <c r="F2681" s="53" t="s">
        <v>23</v>
      </c>
    </row>
    <row r="2682" spans="1:6" ht="24.95" customHeight="1" x14ac:dyDescent="0.2">
      <c r="A2682" s="35">
        <v>2680</v>
      </c>
      <c r="B2682" s="36" t="s">
        <v>2352</v>
      </c>
      <c r="C2682" s="3">
        <v>18947.520852641333</v>
      </c>
      <c r="D2682" s="4">
        <v>7414</v>
      </c>
      <c r="E2682" s="37">
        <v>37190</v>
      </c>
      <c r="F2682" s="53" t="s">
        <v>374</v>
      </c>
    </row>
    <row r="2683" spans="1:6" ht="24.95" customHeight="1" x14ac:dyDescent="0.2">
      <c r="A2683" s="35">
        <v>2681</v>
      </c>
      <c r="B2683" s="36" t="s">
        <v>2353</v>
      </c>
      <c r="C2683" s="3">
        <v>18938.900000000001</v>
      </c>
      <c r="D2683" s="4">
        <v>3414</v>
      </c>
      <c r="E2683" s="37">
        <v>43189</v>
      </c>
      <c r="F2683" s="53" t="s">
        <v>2354</v>
      </c>
    </row>
    <row r="2684" spans="1:6" ht="24.95" customHeight="1" x14ac:dyDescent="0.2">
      <c r="A2684" s="35">
        <v>2682</v>
      </c>
      <c r="B2684" s="36" t="s">
        <v>2355</v>
      </c>
      <c r="C2684" s="3">
        <v>18934.48795180723</v>
      </c>
      <c r="D2684" s="4">
        <v>4770</v>
      </c>
      <c r="E2684" s="37">
        <v>40011</v>
      </c>
      <c r="F2684" s="53" t="s">
        <v>2356</v>
      </c>
    </row>
    <row r="2685" spans="1:6" ht="24.95" customHeight="1" x14ac:dyDescent="0.2">
      <c r="A2685" s="35">
        <v>2683</v>
      </c>
      <c r="B2685" s="36" t="s">
        <v>2357</v>
      </c>
      <c r="C2685" s="3">
        <v>18932.170991658943</v>
      </c>
      <c r="D2685" s="4">
        <v>8206</v>
      </c>
      <c r="E2685" s="37">
        <v>36441</v>
      </c>
      <c r="F2685" s="53" t="s">
        <v>1066</v>
      </c>
    </row>
    <row r="2686" spans="1:6" ht="24.95" customHeight="1" x14ac:dyDescent="0.2">
      <c r="A2686" s="35">
        <v>2684</v>
      </c>
      <c r="B2686" s="36" t="s">
        <v>2358</v>
      </c>
      <c r="C2686" s="3">
        <v>18926.010000000002</v>
      </c>
      <c r="D2686" s="4">
        <v>5381</v>
      </c>
      <c r="E2686" s="37">
        <v>43224</v>
      </c>
      <c r="F2686" s="53" t="s">
        <v>2354</v>
      </c>
    </row>
    <row r="2687" spans="1:6" ht="24.95" customHeight="1" x14ac:dyDescent="0.2">
      <c r="A2687" s="35">
        <v>2685</v>
      </c>
      <c r="B2687" s="36" t="s">
        <v>2359</v>
      </c>
      <c r="C2687" s="3">
        <v>18913</v>
      </c>
      <c r="D2687" s="4">
        <v>4067</v>
      </c>
      <c r="E2687" s="37">
        <v>42979</v>
      </c>
      <c r="F2687" s="53" t="s">
        <v>129</v>
      </c>
    </row>
    <row r="2688" spans="1:6" ht="24.95" customHeight="1" x14ac:dyDescent="0.2">
      <c r="A2688" s="35">
        <v>2686</v>
      </c>
      <c r="B2688" s="36" t="s">
        <v>2360</v>
      </c>
      <c r="C2688" s="3">
        <v>18894</v>
      </c>
      <c r="D2688" s="4">
        <v>3620</v>
      </c>
      <c r="E2688" s="37">
        <v>42811</v>
      </c>
      <c r="F2688" s="53" t="s">
        <v>129</v>
      </c>
    </row>
    <row r="2689" spans="1:6" ht="24.95" customHeight="1" x14ac:dyDescent="0.2">
      <c r="A2689" s="35">
        <v>2687</v>
      </c>
      <c r="B2689" s="36" t="s">
        <v>2361</v>
      </c>
      <c r="C2689" s="3">
        <v>18875.695088044486</v>
      </c>
      <c r="D2689" s="4">
        <v>6504</v>
      </c>
      <c r="E2689" s="37">
        <v>36819</v>
      </c>
      <c r="F2689" s="53" t="s">
        <v>2362</v>
      </c>
    </row>
    <row r="2690" spans="1:6" ht="24.95" customHeight="1" x14ac:dyDescent="0.2">
      <c r="A2690" s="35">
        <v>2688</v>
      </c>
      <c r="B2690" s="36" t="s">
        <v>2363</v>
      </c>
      <c r="C2690" s="3">
        <v>18870.481927710844</v>
      </c>
      <c r="D2690" s="4">
        <v>5921</v>
      </c>
      <c r="E2690" s="37">
        <v>37232</v>
      </c>
      <c r="F2690" s="53" t="s">
        <v>673</v>
      </c>
    </row>
    <row r="2691" spans="1:6" ht="24.95" customHeight="1" x14ac:dyDescent="0.2">
      <c r="A2691" s="35">
        <v>2689</v>
      </c>
      <c r="B2691" s="36" t="s">
        <v>2364</v>
      </c>
      <c r="C2691" s="3">
        <v>18867.006487488416</v>
      </c>
      <c r="D2691" s="4">
        <v>9010</v>
      </c>
      <c r="E2691" s="37">
        <v>36987</v>
      </c>
      <c r="F2691" s="53" t="s">
        <v>1066</v>
      </c>
    </row>
    <row r="2692" spans="1:6" ht="24.95" customHeight="1" x14ac:dyDescent="0.2">
      <c r="A2692" s="35">
        <v>2690</v>
      </c>
      <c r="B2692" s="36" t="s">
        <v>2365</v>
      </c>
      <c r="C2692" s="3">
        <v>18841.809545875811</v>
      </c>
      <c r="D2692" s="4">
        <v>5255</v>
      </c>
      <c r="E2692" s="37">
        <v>39563</v>
      </c>
      <c r="F2692" s="53" t="s">
        <v>2366</v>
      </c>
    </row>
    <row r="2693" spans="1:6" ht="24.95" customHeight="1" x14ac:dyDescent="0.2">
      <c r="A2693" s="35">
        <v>2691</v>
      </c>
      <c r="B2693" s="36" t="s">
        <v>2367</v>
      </c>
      <c r="C2693" s="3">
        <v>18840.509999999998</v>
      </c>
      <c r="D2693" s="4">
        <v>3301</v>
      </c>
      <c r="E2693" s="37">
        <v>43847</v>
      </c>
      <c r="F2693" s="53" t="s">
        <v>25</v>
      </c>
    </row>
    <row r="2694" spans="1:6" ht="24.95" customHeight="1" x14ac:dyDescent="0.2">
      <c r="A2694" s="35">
        <v>2692</v>
      </c>
      <c r="B2694" s="36" t="s">
        <v>2368</v>
      </c>
      <c r="C2694" s="3">
        <v>18838.8</v>
      </c>
      <c r="D2694" s="4">
        <v>3736</v>
      </c>
      <c r="E2694" s="37">
        <v>42370</v>
      </c>
      <c r="F2694" s="53" t="s">
        <v>1566</v>
      </c>
    </row>
    <row r="2695" spans="1:6" ht="24.95" customHeight="1" x14ac:dyDescent="0.2">
      <c r="A2695" s="35">
        <v>2693</v>
      </c>
      <c r="B2695" s="36" t="s">
        <v>2369</v>
      </c>
      <c r="C2695" s="3">
        <v>18819.740500463395</v>
      </c>
      <c r="D2695" s="4">
        <v>5912</v>
      </c>
      <c r="E2695" s="37">
        <v>38835</v>
      </c>
      <c r="F2695" s="53" t="s">
        <v>125</v>
      </c>
    </row>
    <row r="2696" spans="1:6" ht="24.95" customHeight="1" x14ac:dyDescent="0.2">
      <c r="A2696" s="35">
        <v>2694</v>
      </c>
      <c r="B2696" s="36" t="s">
        <v>2370</v>
      </c>
      <c r="C2696" s="3">
        <v>18799.259999999998</v>
      </c>
      <c r="D2696" s="4">
        <v>3953</v>
      </c>
      <c r="E2696" s="37">
        <v>42468</v>
      </c>
      <c r="F2696" s="53" t="s">
        <v>505</v>
      </c>
    </row>
    <row r="2697" spans="1:6" ht="24.95" customHeight="1" x14ac:dyDescent="0.2">
      <c r="A2697" s="35">
        <v>2695</v>
      </c>
      <c r="B2697" s="36" t="s">
        <v>2371</v>
      </c>
      <c r="C2697" s="3">
        <v>18782.437442075996</v>
      </c>
      <c r="D2697" s="4">
        <v>6265</v>
      </c>
      <c r="E2697" s="37">
        <v>40648</v>
      </c>
      <c r="F2697" s="53" t="s">
        <v>6525</v>
      </c>
    </row>
    <row r="2698" spans="1:6" ht="24.95" customHeight="1" x14ac:dyDescent="0.2">
      <c r="A2698" s="35">
        <v>2696</v>
      </c>
      <c r="B2698" s="36" t="s">
        <v>2372</v>
      </c>
      <c r="C2698" s="3">
        <v>18766.5</v>
      </c>
      <c r="D2698" s="4">
        <v>4060</v>
      </c>
      <c r="E2698" s="37">
        <v>42342</v>
      </c>
      <c r="F2698" s="53" t="s">
        <v>1566</v>
      </c>
    </row>
    <row r="2699" spans="1:6" ht="24.95" customHeight="1" x14ac:dyDescent="0.2">
      <c r="A2699" s="35">
        <v>2697</v>
      </c>
      <c r="B2699" s="36" t="s">
        <v>2373</v>
      </c>
      <c r="C2699" s="3">
        <v>18753.475440222428</v>
      </c>
      <c r="D2699" s="4">
        <v>6924</v>
      </c>
      <c r="E2699" s="37">
        <v>37071</v>
      </c>
      <c r="F2699" s="53" t="s">
        <v>2374</v>
      </c>
    </row>
    <row r="2700" spans="1:6" ht="24.95" customHeight="1" x14ac:dyDescent="0.2">
      <c r="A2700" s="35">
        <v>2698</v>
      </c>
      <c r="B2700" s="36" t="s">
        <v>2375</v>
      </c>
      <c r="C2700" s="3">
        <v>18741.021779425395</v>
      </c>
      <c r="D2700" s="4">
        <v>5543</v>
      </c>
      <c r="E2700" s="37">
        <v>39563</v>
      </c>
      <c r="F2700" s="53" t="s">
        <v>2376</v>
      </c>
    </row>
    <row r="2701" spans="1:6" ht="24.95" customHeight="1" x14ac:dyDescent="0.2">
      <c r="A2701" s="35">
        <v>2699</v>
      </c>
      <c r="B2701" s="36" t="s">
        <v>4684</v>
      </c>
      <c r="C2701" s="3">
        <v>18725.092678405934</v>
      </c>
      <c r="D2701" s="4">
        <v>4531</v>
      </c>
      <c r="E2701" s="37">
        <v>41558</v>
      </c>
      <c r="F2701" s="53" t="s">
        <v>129</v>
      </c>
    </row>
    <row r="2702" spans="1:6" ht="24.95" customHeight="1" x14ac:dyDescent="0.2">
      <c r="A2702" s="35">
        <v>2700</v>
      </c>
      <c r="B2702" s="36" t="s">
        <v>2377</v>
      </c>
      <c r="C2702" s="3">
        <v>18719.63</v>
      </c>
      <c r="D2702" s="4">
        <v>4192</v>
      </c>
      <c r="E2702" s="37">
        <v>42615</v>
      </c>
      <c r="F2702" s="53" t="s">
        <v>41</v>
      </c>
    </row>
    <row r="2703" spans="1:6" ht="24.95" customHeight="1" x14ac:dyDescent="0.2">
      <c r="A2703" s="35">
        <v>2701</v>
      </c>
      <c r="B2703" s="36" t="s">
        <v>2378</v>
      </c>
      <c r="C2703" s="3">
        <v>18686.283595922152</v>
      </c>
      <c r="D2703" s="4">
        <v>5192</v>
      </c>
      <c r="E2703" s="37">
        <v>39514</v>
      </c>
      <c r="F2703" s="53" t="s">
        <v>2379</v>
      </c>
    </row>
    <row r="2704" spans="1:6" ht="24.95" customHeight="1" x14ac:dyDescent="0.2">
      <c r="A2704" s="35">
        <v>2702</v>
      </c>
      <c r="B2704" s="36" t="s">
        <v>2380</v>
      </c>
      <c r="C2704" s="3">
        <v>18684.256255792399</v>
      </c>
      <c r="D2704" s="4">
        <v>6054</v>
      </c>
      <c r="E2704" s="37">
        <v>37729</v>
      </c>
      <c r="F2704" s="53" t="s">
        <v>125</v>
      </c>
    </row>
    <row r="2705" spans="1:6" ht="24.95" customHeight="1" x14ac:dyDescent="0.2">
      <c r="A2705" s="35">
        <v>2703</v>
      </c>
      <c r="B2705" s="36" t="s">
        <v>6368</v>
      </c>
      <c r="C2705" s="3">
        <f>'2023'!E138</f>
        <v>18674.039999999997</v>
      </c>
      <c r="D2705" s="4">
        <f>'2023'!F138</f>
        <v>2773</v>
      </c>
      <c r="E2705" s="37">
        <v>45247</v>
      </c>
      <c r="F2705" s="53" t="s">
        <v>5091</v>
      </c>
    </row>
    <row r="2706" spans="1:6" ht="24.95" customHeight="1" x14ac:dyDescent="0.2">
      <c r="A2706" s="35">
        <v>2704</v>
      </c>
      <c r="B2706" s="36" t="s">
        <v>2381</v>
      </c>
      <c r="C2706" s="3">
        <v>18665.11</v>
      </c>
      <c r="D2706" s="4">
        <v>5292</v>
      </c>
      <c r="E2706" s="37">
        <v>42454</v>
      </c>
      <c r="F2706" s="53" t="s">
        <v>511</v>
      </c>
    </row>
    <row r="2707" spans="1:6" ht="24.95" customHeight="1" x14ac:dyDescent="0.2">
      <c r="A2707" s="35">
        <v>2705</v>
      </c>
      <c r="B2707" s="36" t="s">
        <v>2477</v>
      </c>
      <c r="C2707" s="3">
        <f>17052.6+'2023'!E293+'2024'!E350</f>
        <v>18660.5</v>
      </c>
      <c r="D2707" s="4">
        <f>3505+'2023'!F293+'2024'!F350</f>
        <v>4167</v>
      </c>
      <c r="E2707" s="37">
        <v>44645</v>
      </c>
      <c r="F2707" s="53" t="s">
        <v>4</v>
      </c>
    </row>
    <row r="2708" spans="1:6" ht="24.95" customHeight="1" x14ac:dyDescent="0.2">
      <c r="A2708" s="35">
        <v>2706</v>
      </c>
      <c r="B2708" s="36" t="s">
        <v>2382</v>
      </c>
      <c r="C2708" s="3">
        <v>18657.8</v>
      </c>
      <c r="D2708" s="4">
        <v>3883</v>
      </c>
      <c r="E2708" s="37">
        <v>42251</v>
      </c>
      <c r="F2708" s="53" t="s">
        <v>4</v>
      </c>
    </row>
    <row r="2709" spans="1:6" ht="24.95" customHeight="1" x14ac:dyDescent="0.2">
      <c r="A2709" s="35">
        <v>2707</v>
      </c>
      <c r="B2709" s="36" t="s">
        <v>4685</v>
      </c>
      <c r="C2709" s="3">
        <v>18638.351482854494</v>
      </c>
      <c r="D2709" s="4">
        <v>4567</v>
      </c>
      <c r="E2709" s="37">
        <v>41565</v>
      </c>
      <c r="F2709" s="53" t="s">
        <v>45</v>
      </c>
    </row>
    <row r="2710" spans="1:6" ht="24.95" customHeight="1" x14ac:dyDescent="0.2">
      <c r="A2710" s="35">
        <v>2708</v>
      </c>
      <c r="B2710" s="36" t="s">
        <v>7260</v>
      </c>
      <c r="C2710" s="3">
        <f>'2024'!E137</f>
        <v>18629</v>
      </c>
      <c r="D2710" s="4">
        <f>'2024'!F137</f>
        <v>2947</v>
      </c>
      <c r="E2710" s="37">
        <v>45471</v>
      </c>
      <c r="F2710" s="53" t="s">
        <v>129</v>
      </c>
    </row>
    <row r="2711" spans="1:6" ht="24.95" customHeight="1" x14ac:dyDescent="0.2">
      <c r="A2711" s="35">
        <v>2709</v>
      </c>
      <c r="B2711" s="36" t="s">
        <v>2383</v>
      </c>
      <c r="C2711" s="3">
        <v>18621</v>
      </c>
      <c r="D2711" s="4">
        <v>2831</v>
      </c>
      <c r="E2711" s="37">
        <v>44540</v>
      </c>
      <c r="F2711" s="53" t="s">
        <v>129</v>
      </c>
    </row>
    <row r="2712" spans="1:6" ht="24.95" customHeight="1" x14ac:dyDescent="0.2">
      <c r="A2712" s="35">
        <v>2710</v>
      </c>
      <c r="B2712" s="36" t="s">
        <v>2384</v>
      </c>
      <c r="C2712" s="3">
        <v>18603.597080630214</v>
      </c>
      <c r="D2712" s="4">
        <v>5341</v>
      </c>
      <c r="E2712" s="37">
        <v>39549</v>
      </c>
      <c r="F2712" s="53" t="s">
        <v>6531</v>
      </c>
    </row>
    <row r="2713" spans="1:6" ht="24.95" customHeight="1" x14ac:dyDescent="0.2">
      <c r="A2713" s="35">
        <v>2711</v>
      </c>
      <c r="B2713" s="36" t="s">
        <v>6369</v>
      </c>
      <c r="C2713" s="3">
        <f>'2023'!E139</f>
        <v>18592.11</v>
      </c>
      <c r="D2713" s="4">
        <f>'2023'!F139</f>
        <v>3171</v>
      </c>
      <c r="E2713" s="37">
        <v>45072</v>
      </c>
      <c r="F2713" s="53" t="s">
        <v>4</v>
      </c>
    </row>
    <row r="2714" spans="1:6" ht="24.95" customHeight="1" x14ac:dyDescent="0.2">
      <c r="A2714" s="35">
        <v>2712</v>
      </c>
      <c r="B2714" s="36" t="s">
        <v>2385</v>
      </c>
      <c r="C2714" s="3">
        <v>18591.114457831325</v>
      </c>
      <c r="D2714" s="4">
        <v>4675</v>
      </c>
      <c r="E2714" s="37">
        <v>40151</v>
      </c>
      <c r="F2714" s="53" t="s">
        <v>45</v>
      </c>
    </row>
    <row r="2715" spans="1:6" ht="24.95" customHeight="1" x14ac:dyDescent="0.2">
      <c r="A2715" s="35">
        <v>2713</v>
      </c>
      <c r="B2715" s="36" t="s">
        <v>2427</v>
      </c>
      <c r="C2715" s="3">
        <f>17856.99+'2023'!E328</f>
        <v>18581.990000000002</v>
      </c>
      <c r="D2715" s="4">
        <f>4105+'2023'!F328</f>
        <v>4250</v>
      </c>
      <c r="E2715" s="37">
        <v>44512</v>
      </c>
      <c r="F2715" s="53" t="s">
        <v>505</v>
      </c>
    </row>
    <row r="2716" spans="1:6" ht="24.95" customHeight="1" x14ac:dyDescent="0.2">
      <c r="A2716" s="35">
        <v>2714</v>
      </c>
      <c r="B2716" s="36" t="s">
        <v>2386</v>
      </c>
      <c r="C2716" s="3">
        <v>18573.37</v>
      </c>
      <c r="D2716" s="4">
        <v>3813</v>
      </c>
      <c r="E2716" s="37">
        <v>43609</v>
      </c>
      <c r="F2716" s="53" t="s">
        <v>45</v>
      </c>
    </row>
    <row r="2717" spans="1:6" ht="24.95" customHeight="1" x14ac:dyDescent="0.2">
      <c r="A2717" s="35">
        <v>2715</v>
      </c>
      <c r="B2717" s="36" t="s">
        <v>2387</v>
      </c>
      <c r="C2717" s="3">
        <v>18544.369786839667</v>
      </c>
      <c r="D2717" s="4">
        <v>3796</v>
      </c>
      <c r="E2717" s="37">
        <v>41929</v>
      </c>
      <c r="F2717" s="53" t="s">
        <v>129</v>
      </c>
    </row>
    <row r="2718" spans="1:6" ht="24.95" customHeight="1" x14ac:dyDescent="0.2">
      <c r="A2718" s="35">
        <v>2716</v>
      </c>
      <c r="B2718" s="36" t="s">
        <v>2388</v>
      </c>
      <c r="C2718" s="3">
        <v>18532.350556070436</v>
      </c>
      <c r="D2718" s="4">
        <v>5041</v>
      </c>
      <c r="E2718" s="37">
        <v>40256</v>
      </c>
      <c r="F2718" s="53" t="s">
        <v>4</v>
      </c>
    </row>
    <row r="2719" spans="1:6" ht="24.95" customHeight="1" x14ac:dyDescent="0.2">
      <c r="A2719" s="35">
        <v>2717</v>
      </c>
      <c r="B2719" s="36" t="s">
        <v>6370</v>
      </c>
      <c r="C2719" s="3">
        <f>'2023'!E140</f>
        <v>18521.71</v>
      </c>
      <c r="D2719" s="4">
        <f>'2023'!F140</f>
        <v>2785</v>
      </c>
      <c r="E2719" s="37">
        <v>44960</v>
      </c>
      <c r="F2719" s="53" t="s">
        <v>10</v>
      </c>
    </row>
    <row r="2720" spans="1:6" ht="24.95" customHeight="1" x14ac:dyDescent="0.2">
      <c r="A2720" s="35">
        <v>2718</v>
      </c>
      <c r="B2720" s="36" t="s">
        <v>2389</v>
      </c>
      <c r="C2720" s="3">
        <v>18506.25579240037</v>
      </c>
      <c r="D2720" s="4">
        <v>5696</v>
      </c>
      <c r="E2720" s="37">
        <v>38828</v>
      </c>
      <c r="F2720" s="53" t="s">
        <v>2390</v>
      </c>
    </row>
    <row r="2721" spans="1:6" ht="24.95" customHeight="1" x14ac:dyDescent="0.2">
      <c r="A2721" s="35">
        <v>2719</v>
      </c>
      <c r="B2721" s="36" t="s">
        <v>2391</v>
      </c>
      <c r="C2721" s="3">
        <v>18491.658943466173</v>
      </c>
      <c r="D2721" s="4">
        <v>9091</v>
      </c>
      <c r="E2721" s="37">
        <v>36672</v>
      </c>
      <c r="F2721" s="53" t="s">
        <v>673</v>
      </c>
    </row>
    <row r="2722" spans="1:6" ht="24.95" customHeight="1" x14ac:dyDescent="0.2">
      <c r="A2722" s="35">
        <v>2720</v>
      </c>
      <c r="B2722" s="36" t="s">
        <v>2392</v>
      </c>
      <c r="C2722" s="3">
        <v>18473.131950880444</v>
      </c>
      <c r="D2722" s="4">
        <v>5517</v>
      </c>
      <c r="E2722" s="37">
        <v>40578</v>
      </c>
      <c r="F2722" s="53" t="s">
        <v>4</v>
      </c>
    </row>
    <row r="2723" spans="1:6" ht="24.95" customHeight="1" x14ac:dyDescent="0.2">
      <c r="A2723" s="35">
        <v>2721</v>
      </c>
      <c r="B2723" s="36" t="s">
        <v>2393</v>
      </c>
      <c r="C2723" s="3">
        <v>18458</v>
      </c>
      <c r="D2723" s="4">
        <v>3119</v>
      </c>
      <c r="E2723" s="37">
        <v>44078</v>
      </c>
      <c r="F2723" s="53" t="s">
        <v>41</v>
      </c>
    </row>
    <row r="2724" spans="1:6" ht="24.95" customHeight="1" x14ac:dyDescent="0.2">
      <c r="A2724" s="35">
        <v>2722</v>
      </c>
      <c r="B2724" s="36" t="s">
        <v>2394</v>
      </c>
      <c r="C2724" s="3">
        <v>18449.664040778498</v>
      </c>
      <c r="D2724" s="4">
        <v>8897</v>
      </c>
      <c r="E2724" s="37">
        <v>37106</v>
      </c>
      <c r="F2724" s="53" t="s">
        <v>1678</v>
      </c>
    </row>
    <row r="2725" spans="1:6" ht="24.95" customHeight="1" x14ac:dyDescent="0.2">
      <c r="A2725" s="35">
        <v>2723</v>
      </c>
      <c r="B2725" s="36" t="s">
        <v>2395</v>
      </c>
      <c r="C2725" s="3">
        <v>18436.631139944395</v>
      </c>
      <c r="D2725" s="4">
        <v>4437</v>
      </c>
      <c r="E2725" s="37">
        <v>41523</v>
      </c>
      <c r="F2725" s="53" t="s">
        <v>129</v>
      </c>
    </row>
    <row r="2726" spans="1:6" ht="24.95" customHeight="1" x14ac:dyDescent="0.2">
      <c r="A2726" s="35">
        <v>2724</v>
      </c>
      <c r="B2726" s="36" t="s">
        <v>2396</v>
      </c>
      <c r="C2726" s="3">
        <v>18424.241195551436</v>
      </c>
      <c r="D2726" s="4">
        <v>4684</v>
      </c>
      <c r="E2726" s="37">
        <v>39745</v>
      </c>
      <c r="F2726" s="53" t="s">
        <v>2397</v>
      </c>
    </row>
    <row r="2727" spans="1:6" ht="24.95" customHeight="1" x14ac:dyDescent="0.2">
      <c r="A2727" s="35">
        <v>2725</v>
      </c>
      <c r="B2727" s="36" t="s">
        <v>2398</v>
      </c>
      <c r="C2727" s="3">
        <v>18413.461538461539</v>
      </c>
      <c r="D2727" s="4">
        <v>4724</v>
      </c>
      <c r="E2727" s="37">
        <v>39941</v>
      </c>
      <c r="F2727" s="53" t="s">
        <v>6526</v>
      </c>
    </row>
    <row r="2728" spans="1:6" ht="24.95" customHeight="1" x14ac:dyDescent="0.2">
      <c r="A2728" s="35">
        <v>2726</v>
      </c>
      <c r="B2728" s="36" t="s">
        <v>2399</v>
      </c>
      <c r="C2728" s="3">
        <v>18410.565338276181</v>
      </c>
      <c r="D2728" s="4">
        <v>5577</v>
      </c>
      <c r="E2728" s="37">
        <v>38149</v>
      </c>
      <c r="F2728" s="53" t="s">
        <v>1752</v>
      </c>
    </row>
    <row r="2729" spans="1:6" ht="24.95" customHeight="1" x14ac:dyDescent="0.2">
      <c r="A2729" s="35">
        <v>2727</v>
      </c>
      <c r="B2729" s="36" t="s">
        <v>2400</v>
      </c>
      <c r="C2729" s="3">
        <v>18357.09</v>
      </c>
      <c r="D2729" s="4">
        <v>3858</v>
      </c>
      <c r="E2729" s="37">
        <v>42090</v>
      </c>
      <c r="F2729" s="53" t="s">
        <v>4</v>
      </c>
    </row>
    <row r="2730" spans="1:6" ht="24.95" customHeight="1" x14ac:dyDescent="0.2">
      <c r="A2730" s="35">
        <v>2728</v>
      </c>
      <c r="B2730" s="36" t="s">
        <v>2401</v>
      </c>
      <c r="C2730" s="3">
        <v>18354.61</v>
      </c>
      <c r="D2730" s="4">
        <v>4530</v>
      </c>
      <c r="E2730" s="37">
        <v>43630</v>
      </c>
      <c r="F2730" s="53" t="s">
        <v>4</v>
      </c>
    </row>
    <row r="2731" spans="1:6" ht="24.95" customHeight="1" x14ac:dyDescent="0.2">
      <c r="A2731" s="35">
        <v>2729</v>
      </c>
      <c r="B2731" s="36" t="s">
        <v>2402</v>
      </c>
      <c r="C2731" s="3">
        <v>18321.072752548658</v>
      </c>
      <c r="D2731" s="4">
        <v>5430</v>
      </c>
      <c r="E2731" s="37">
        <v>38009</v>
      </c>
      <c r="F2731" s="53" t="s">
        <v>1473</v>
      </c>
    </row>
    <row r="2732" spans="1:6" ht="24.95" customHeight="1" x14ac:dyDescent="0.2">
      <c r="A2732" s="35">
        <v>2730</v>
      </c>
      <c r="B2732" s="36" t="s">
        <v>2403</v>
      </c>
      <c r="C2732" s="3">
        <v>18314.121872103802</v>
      </c>
      <c r="D2732" s="4">
        <v>8960</v>
      </c>
      <c r="E2732" s="37">
        <v>36406</v>
      </c>
      <c r="F2732" s="53" t="s">
        <v>1066</v>
      </c>
    </row>
    <row r="2733" spans="1:6" ht="24.95" customHeight="1" x14ac:dyDescent="0.2">
      <c r="A2733" s="35">
        <v>2731</v>
      </c>
      <c r="B2733" s="36" t="s">
        <v>2404</v>
      </c>
      <c r="C2733" s="3">
        <v>18307.460611677481</v>
      </c>
      <c r="D2733" s="4">
        <v>6079</v>
      </c>
      <c r="E2733" s="37">
        <v>40123</v>
      </c>
      <c r="F2733" s="53" t="s">
        <v>451</v>
      </c>
    </row>
    <row r="2734" spans="1:6" ht="24.95" customHeight="1" x14ac:dyDescent="0.2">
      <c r="A2734" s="35">
        <v>2732</v>
      </c>
      <c r="B2734" s="36" t="s">
        <v>2405</v>
      </c>
      <c r="C2734" s="3">
        <v>18305.722891566267</v>
      </c>
      <c r="D2734" s="4">
        <v>5574</v>
      </c>
      <c r="E2734" s="37">
        <v>38044</v>
      </c>
      <c r="F2734" s="53" t="s">
        <v>2406</v>
      </c>
    </row>
    <row r="2735" spans="1:6" ht="24.95" customHeight="1" x14ac:dyDescent="0.2">
      <c r="A2735" s="35">
        <v>2733</v>
      </c>
      <c r="B2735" s="36" t="s">
        <v>2407</v>
      </c>
      <c r="C2735" s="3">
        <v>18300.509731232625</v>
      </c>
      <c r="D2735" s="4">
        <v>6036</v>
      </c>
      <c r="E2735" s="37">
        <v>37904</v>
      </c>
      <c r="F2735" s="53" t="s">
        <v>6530</v>
      </c>
    </row>
    <row r="2736" spans="1:6" ht="24.95" customHeight="1" x14ac:dyDescent="0.2">
      <c r="A2736" s="35">
        <v>2734</v>
      </c>
      <c r="B2736" s="36" t="s">
        <v>2408</v>
      </c>
      <c r="C2736" s="3">
        <v>18298.192771084337</v>
      </c>
      <c r="D2736" s="4">
        <v>8045</v>
      </c>
      <c r="E2736" s="37">
        <v>36651</v>
      </c>
      <c r="F2736" s="53" t="s">
        <v>1893</v>
      </c>
    </row>
    <row r="2737" spans="1:6" ht="24.95" customHeight="1" x14ac:dyDescent="0.2">
      <c r="A2737" s="35">
        <v>2735</v>
      </c>
      <c r="B2737" s="36" t="s">
        <v>2409</v>
      </c>
      <c r="C2737" s="3">
        <v>18293.64</v>
      </c>
      <c r="D2737" s="4">
        <v>2957</v>
      </c>
      <c r="E2737" s="37">
        <v>44428</v>
      </c>
      <c r="F2737" s="53" t="s">
        <v>25</v>
      </c>
    </row>
    <row r="2738" spans="1:6" ht="24.95" customHeight="1" x14ac:dyDescent="0.2">
      <c r="A2738" s="35">
        <v>2736</v>
      </c>
      <c r="B2738" s="36" t="s">
        <v>2410</v>
      </c>
      <c r="C2738" s="3">
        <v>18288.924930491197</v>
      </c>
      <c r="D2738" s="4">
        <v>6112</v>
      </c>
      <c r="E2738" s="37">
        <v>37792</v>
      </c>
      <c r="F2738" s="53" t="s">
        <v>125</v>
      </c>
    </row>
    <row r="2739" spans="1:6" ht="24.95" customHeight="1" x14ac:dyDescent="0.2">
      <c r="A2739" s="35">
        <v>2737</v>
      </c>
      <c r="B2739" s="36" t="s">
        <v>2417</v>
      </c>
      <c r="C2739" s="3">
        <f>18078.39+'2024'!E375</f>
        <v>18278.39</v>
      </c>
      <c r="D2739" s="4">
        <f>3642+'2024'!F375</f>
        <v>3682</v>
      </c>
      <c r="E2739" s="37">
        <v>43518</v>
      </c>
      <c r="F2739" s="53" t="s">
        <v>4</v>
      </c>
    </row>
    <row r="2740" spans="1:6" ht="24.95" customHeight="1" x14ac:dyDescent="0.2">
      <c r="A2740" s="35">
        <v>2738</v>
      </c>
      <c r="B2740" s="36" t="s">
        <v>2411</v>
      </c>
      <c r="C2740" s="3">
        <v>18266.62418906395</v>
      </c>
      <c r="D2740" s="4">
        <v>5800</v>
      </c>
      <c r="E2740" s="37">
        <v>40298</v>
      </c>
      <c r="F2740" s="53" t="s">
        <v>6525</v>
      </c>
    </row>
    <row r="2741" spans="1:6" ht="24.95" customHeight="1" x14ac:dyDescent="0.2">
      <c r="A2741" s="35">
        <v>2739</v>
      </c>
      <c r="B2741" s="36" t="s">
        <v>7261</v>
      </c>
      <c r="C2741" s="3">
        <f>'2024'!E138</f>
        <v>18265.38</v>
      </c>
      <c r="D2741" s="4">
        <f>'2024'!F138</f>
        <v>2798</v>
      </c>
      <c r="E2741" s="37">
        <v>45387</v>
      </c>
      <c r="F2741" s="53" t="s">
        <v>5091</v>
      </c>
    </row>
    <row r="2742" spans="1:6" ht="24.95" customHeight="1" x14ac:dyDescent="0.2">
      <c r="A2742" s="35">
        <v>2740</v>
      </c>
      <c r="B2742" s="36" t="s">
        <v>7262</v>
      </c>
      <c r="C2742" s="3">
        <f>'2024'!E139</f>
        <v>18233.52</v>
      </c>
      <c r="D2742" s="4">
        <f>'2024'!F139</f>
        <v>2866</v>
      </c>
      <c r="E2742" s="37">
        <v>45331</v>
      </c>
      <c r="F2742" s="53" t="s">
        <v>220</v>
      </c>
    </row>
    <row r="2743" spans="1:6" ht="24.95" customHeight="1" x14ac:dyDescent="0.2">
      <c r="A2743" s="35">
        <v>2741</v>
      </c>
      <c r="B2743" s="36" t="s">
        <v>2412</v>
      </c>
      <c r="C2743" s="3">
        <v>18220.31684430028</v>
      </c>
      <c r="D2743" s="4">
        <v>5978</v>
      </c>
      <c r="E2743" s="37">
        <v>38968</v>
      </c>
      <c r="F2743" s="53" t="s">
        <v>1336</v>
      </c>
    </row>
    <row r="2744" spans="1:6" ht="24.95" customHeight="1" x14ac:dyDescent="0.2">
      <c r="A2744" s="35">
        <v>2742</v>
      </c>
      <c r="B2744" s="36" t="s">
        <v>2413</v>
      </c>
      <c r="C2744" s="3">
        <v>18198</v>
      </c>
      <c r="D2744" s="4">
        <v>4004</v>
      </c>
      <c r="E2744" s="37">
        <v>43672</v>
      </c>
      <c r="F2744" s="53" t="s">
        <v>559</v>
      </c>
    </row>
    <row r="2745" spans="1:6" ht="24.95" customHeight="1" x14ac:dyDescent="0.2">
      <c r="A2745" s="35">
        <v>2743</v>
      </c>
      <c r="B2745" s="36" t="s">
        <v>2414</v>
      </c>
      <c r="C2745" s="3">
        <v>18140.639481000926</v>
      </c>
      <c r="D2745" s="4">
        <v>3449</v>
      </c>
      <c r="E2745" s="37">
        <v>41719</v>
      </c>
      <c r="F2745" s="53" t="s">
        <v>817</v>
      </c>
    </row>
    <row r="2746" spans="1:6" ht="24.95" customHeight="1" x14ac:dyDescent="0.2">
      <c r="A2746" s="35">
        <v>2744</v>
      </c>
      <c r="B2746" s="36" t="s">
        <v>2415</v>
      </c>
      <c r="C2746" s="3">
        <v>18132.03</v>
      </c>
      <c r="D2746" s="4">
        <v>3215</v>
      </c>
      <c r="E2746" s="37">
        <v>43539</v>
      </c>
      <c r="F2746" s="53" t="s">
        <v>505</v>
      </c>
    </row>
    <row r="2747" spans="1:6" ht="24.95" customHeight="1" x14ac:dyDescent="0.2">
      <c r="A2747" s="35">
        <v>2745</v>
      </c>
      <c r="B2747" s="36" t="s">
        <v>2416</v>
      </c>
      <c r="C2747" s="3">
        <v>18111.13</v>
      </c>
      <c r="D2747" s="4">
        <v>3743</v>
      </c>
      <c r="E2747" s="37">
        <v>43000</v>
      </c>
      <c r="F2747" s="53" t="s">
        <v>253</v>
      </c>
    </row>
    <row r="2748" spans="1:6" ht="24.95" customHeight="1" x14ac:dyDescent="0.2">
      <c r="A2748" s="35">
        <v>2746</v>
      </c>
      <c r="B2748" s="36" t="s">
        <v>6371</v>
      </c>
      <c r="C2748" s="3">
        <f>'2023'!E141</f>
        <v>18079.499999999996</v>
      </c>
      <c r="D2748" s="4">
        <f>'2023'!F141</f>
        <v>2807</v>
      </c>
      <c r="E2748" s="37">
        <v>44974</v>
      </c>
      <c r="F2748" s="53" t="s">
        <v>4</v>
      </c>
    </row>
    <row r="2749" spans="1:6" ht="24.95" customHeight="1" x14ac:dyDescent="0.2">
      <c r="A2749" s="35">
        <v>2747</v>
      </c>
      <c r="B2749" s="36" t="s">
        <v>2418</v>
      </c>
      <c r="C2749" s="3">
        <v>18038.548424467099</v>
      </c>
      <c r="D2749" s="4">
        <v>5923</v>
      </c>
      <c r="E2749" s="37">
        <v>39409</v>
      </c>
      <c r="F2749" s="53" t="s">
        <v>1752</v>
      </c>
    </row>
    <row r="2750" spans="1:6" ht="24.95" customHeight="1" x14ac:dyDescent="0.2">
      <c r="A2750" s="35">
        <v>2748</v>
      </c>
      <c r="B2750" s="36" t="s">
        <v>2419</v>
      </c>
      <c r="C2750" s="3">
        <v>17945.145968489342</v>
      </c>
      <c r="D2750" s="4">
        <v>5980</v>
      </c>
      <c r="E2750" s="37">
        <v>37295</v>
      </c>
      <c r="F2750" s="53" t="s">
        <v>184</v>
      </c>
    </row>
    <row r="2751" spans="1:6" ht="24.95" customHeight="1" x14ac:dyDescent="0.2">
      <c r="A2751" s="35">
        <v>2749</v>
      </c>
      <c r="B2751" s="36" t="s">
        <v>2420</v>
      </c>
      <c r="C2751" s="3">
        <v>17944.43</v>
      </c>
      <c r="D2751" s="4">
        <v>3898</v>
      </c>
      <c r="E2751" s="37">
        <v>42979</v>
      </c>
      <c r="F2751" s="53" t="s">
        <v>4</v>
      </c>
    </row>
    <row r="2752" spans="1:6" ht="24.95" customHeight="1" x14ac:dyDescent="0.2">
      <c r="A2752" s="35">
        <v>2750</v>
      </c>
      <c r="B2752" s="36" t="s">
        <v>2421</v>
      </c>
      <c r="C2752" s="3">
        <v>17943.118628359593</v>
      </c>
      <c r="D2752" s="4">
        <v>8881</v>
      </c>
      <c r="E2752" s="37">
        <v>36133</v>
      </c>
      <c r="F2752" s="53" t="s">
        <v>673</v>
      </c>
    </row>
    <row r="2753" spans="1:6" ht="24.95" customHeight="1" x14ac:dyDescent="0.2">
      <c r="A2753" s="35">
        <v>2751</v>
      </c>
      <c r="B2753" s="36" t="s">
        <v>2422</v>
      </c>
      <c r="C2753" s="3">
        <v>17940.222428174235</v>
      </c>
      <c r="D2753" s="4">
        <v>5718</v>
      </c>
      <c r="E2753" s="37">
        <v>39080</v>
      </c>
      <c r="F2753" s="53" t="s">
        <v>675</v>
      </c>
    </row>
    <row r="2754" spans="1:6" ht="24.95" customHeight="1" x14ac:dyDescent="0.2">
      <c r="A2754" s="35">
        <v>2752</v>
      </c>
      <c r="B2754" s="36" t="s">
        <v>2423</v>
      </c>
      <c r="C2754" s="3">
        <v>17871.00324374421</v>
      </c>
      <c r="D2754" s="4">
        <v>7948</v>
      </c>
      <c r="E2754" s="37">
        <v>36098</v>
      </c>
      <c r="F2754" s="53" t="s">
        <v>1890</v>
      </c>
    </row>
    <row r="2755" spans="1:6" ht="24.95" customHeight="1" x14ac:dyDescent="0.2">
      <c r="A2755" s="35">
        <v>2753</v>
      </c>
      <c r="B2755" s="36" t="s">
        <v>2424</v>
      </c>
      <c r="C2755" s="3">
        <v>17868.03</v>
      </c>
      <c r="D2755" s="4">
        <v>2988</v>
      </c>
      <c r="E2755" s="37">
        <v>44106</v>
      </c>
      <c r="F2755" s="53" t="s">
        <v>505</v>
      </c>
    </row>
    <row r="2756" spans="1:6" ht="24.95" customHeight="1" x14ac:dyDescent="0.2">
      <c r="A2756" s="35">
        <v>2754</v>
      </c>
      <c r="B2756" s="36" t="s">
        <v>2425</v>
      </c>
      <c r="C2756" s="3">
        <v>17867.099600324378</v>
      </c>
      <c r="D2756" s="4">
        <v>4908</v>
      </c>
      <c r="E2756" s="37">
        <v>40515</v>
      </c>
      <c r="F2756" s="53" t="s">
        <v>45</v>
      </c>
    </row>
    <row r="2757" spans="1:6" ht="24.95" customHeight="1" x14ac:dyDescent="0.2">
      <c r="A2757" s="35">
        <v>2755</v>
      </c>
      <c r="B2757" s="36" t="s">
        <v>2426</v>
      </c>
      <c r="C2757" s="3">
        <v>17857.690000000002</v>
      </c>
      <c r="D2757" s="4">
        <v>3116</v>
      </c>
      <c r="E2757" s="37">
        <v>43875</v>
      </c>
      <c r="F2757" s="53" t="s">
        <v>41</v>
      </c>
    </row>
    <row r="2758" spans="1:6" ht="24.95" customHeight="1" x14ac:dyDescent="0.2">
      <c r="A2758" s="35">
        <v>2756</v>
      </c>
      <c r="B2758" s="36" t="s">
        <v>2428</v>
      </c>
      <c r="C2758" s="3">
        <v>17840.129749768304</v>
      </c>
      <c r="D2758" s="4">
        <v>4738</v>
      </c>
      <c r="E2758" s="37">
        <v>38436</v>
      </c>
      <c r="F2758" s="53" t="s">
        <v>746</v>
      </c>
    </row>
    <row r="2759" spans="1:6" ht="24.95" customHeight="1" x14ac:dyDescent="0.2">
      <c r="A2759" s="35">
        <v>2757</v>
      </c>
      <c r="B2759" s="36" t="s">
        <v>2429</v>
      </c>
      <c r="C2759" s="3">
        <v>17836.3</v>
      </c>
      <c r="D2759" s="4">
        <v>3938</v>
      </c>
      <c r="E2759" s="37">
        <v>44547</v>
      </c>
      <c r="F2759" s="53" t="s">
        <v>4</v>
      </c>
    </row>
    <row r="2760" spans="1:6" ht="24.95" customHeight="1" x14ac:dyDescent="0.2">
      <c r="A2760" s="35">
        <v>2758</v>
      </c>
      <c r="B2760" s="36" t="s">
        <v>4686</v>
      </c>
      <c r="C2760" s="3">
        <v>17834.800741427247</v>
      </c>
      <c r="D2760" s="4">
        <v>3946</v>
      </c>
      <c r="E2760" s="37">
        <v>40641</v>
      </c>
      <c r="F2760" s="53" t="s">
        <v>6526</v>
      </c>
    </row>
    <row r="2761" spans="1:6" ht="24.95" customHeight="1" x14ac:dyDescent="0.2">
      <c r="A2761" s="35">
        <v>2759</v>
      </c>
      <c r="B2761" s="36" t="s">
        <v>4687</v>
      </c>
      <c r="C2761" s="3">
        <v>17823.795180722893</v>
      </c>
      <c r="D2761" s="4">
        <v>4406</v>
      </c>
      <c r="E2761" s="37">
        <v>41082</v>
      </c>
      <c r="F2761" s="53" t="s">
        <v>272</v>
      </c>
    </row>
    <row r="2762" spans="1:6" ht="24.95" customHeight="1" x14ac:dyDescent="0.2">
      <c r="A2762" s="35">
        <v>2760</v>
      </c>
      <c r="B2762" s="36" t="s">
        <v>2430</v>
      </c>
      <c r="C2762" s="3">
        <v>17820.956904541243</v>
      </c>
      <c r="D2762" s="4">
        <v>6095</v>
      </c>
      <c r="E2762" s="37">
        <v>39010</v>
      </c>
      <c r="F2762" s="53" t="s">
        <v>125</v>
      </c>
    </row>
    <row r="2763" spans="1:6" ht="24.95" customHeight="1" x14ac:dyDescent="0.2">
      <c r="A2763" s="35">
        <v>2761</v>
      </c>
      <c r="B2763" s="36" t="s">
        <v>2431</v>
      </c>
      <c r="C2763" s="3">
        <v>17814</v>
      </c>
      <c r="D2763" s="4">
        <v>4042</v>
      </c>
      <c r="E2763" s="37">
        <v>43847</v>
      </c>
      <c r="F2763" s="53" t="s">
        <v>559</v>
      </c>
    </row>
    <row r="2764" spans="1:6" ht="24.95" customHeight="1" x14ac:dyDescent="0.2">
      <c r="A2764" s="35">
        <v>2762</v>
      </c>
      <c r="B2764" s="36" t="s">
        <v>6372</v>
      </c>
      <c r="C2764" s="3">
        <f>'2023'!E142</f>
        <v>17800.550000000003</v>
      </c>
      <c r="D2764" s="4">
        <f>'2023'!F142</f>
        <v>3415</v>
      </c>
      <c r="E2764" s="37">
        <v>45247</v>
      </c>
      <c r="F2764" s="53" t="s">
        <v>439</v>
      </c>
    </row>
    <row r="2765" spans="1:6" ht="24.95" customHeight="1" x14ac:dyDescent="0.2">
      <c r="A2765" s="35">
        <v>2763</v>
      </c>
      <c r="B2765" s="36" t="s">
        <v>2432</v>
      </c>
      <c r="C2765" s="3">
        <v>17759.43</v>
      </c>
      <c r="D2765" s="4">
        <v>3281</v>
      </c>
      <c r="E2765" s="37">
        <v>44099</v>
      </c>
      <c r="F2765" s="53" t="s">
        <v>4</v>
      </c>
    </row>
    <row r="2766" spans="1:6" ht="24.95" customHeight="1" x14ac:dyDescent="0.2">
      <c r="A2766" s="35">
        <v>2764</v>
      </c>
      <c r="B2766" s="36" t="s">
        <v>2433</v>
      </c>
      <c r="C2766" s="3">
        <v>17748.783595922152</v>
      </c>
      <c r="D2766" s="4">
        <v>24617</v>
      </c>
      <c r="E2766" s="37">
        <v>34607</v>
      </c>
      <c r="F2766" s="53" t="s">
        <v>6530</v>
      </c>
    </row>
    <row r="2767" spans="1:6" ht="24.95" customHeight="1" x14ac:dyDescent="0.2">
      <c r="A2767" s="35">
        <v>2765</v>
      </c>
      <c r="B2767" s="36" t="s">
        <v>2434</v>
      </c>
      <c r="C2767" s="3">
        <v>17736.185125115848</v>
      </c>
      <c r="D2767" s="4">
        <v>4156</v>
      </c>
      <c r="E2767" s="37">
        <v>41775</v>
      </c>
      <c r="F2767" s="53" t="s">
        <v>4</v>
      </c>
    </row>
    <row r="2768" spans="1:6" ht="24.95" customHeight="1" x14ac:dyDescent="0.2">
      <c r="A2768" s="35">
        <v>2766</v>
      </c>
      <c r="B2768" s="36" t="s">
        <v>2435</v>
      </c>
      <c r="C2768" s="3">
        <v>17699.548192771086</v>
      </c>
      <c r="D2768" s="4">
        <v>8167</v>
      </c>
      <c r="E2768" s="37">
        <v>36742</v>
      </c>
      <c r="F2768" s="53" t="s">
        <v>882</v>
      </c>
    </row>
    <row r="2769" spans="1:6" ht="24.95" customHeight="1" x14ac:dyDescent="0.2">
      <c r="A2769" s="35">
        <v>2767</v>
      </c>
      <c r="B2769" s="36" t="s">
        <v>2436</v>
      </c>
      <c r="C2769" s="3">
        <v>17688.397822057461</v>
      </c>
      <c r="D2769" s="4">
        <v>5939</v>
      </c>
      <c r="E2769" s="37">
        <v>38429</v>
      </c>
      <c r="F2769" s="53" t="s">
        <v>125</v>
      </c>
    </row>
    <row r="2770" spans="1:6" ht="24.95" customHeight="1" x14ac:dyDescent="0.2">
      <c r="A2770" s="35">
        <v>2768</v>
      </c>
      <c r="B2770" s="36" t="s">
        <v>2437</v>
      </c>
      <c r="C2770" s="3">
        <v>17677.537071362374</v>
      </c>
      <c r="D2770" s="4">
        <v>7515</v>
      </c>
      <c r="E2770" s="37">
        <v>36091</v>
      </c>
      <c r="F2770" s="53" t="s">
        <v>374</v>
      </c>
    </row>
    <row r="2771" spans="1:6" ht="24.95" customHeight="1" x14ac:dyDescent="0.2">
      <c r="A2771" s="35">
        <v>2769</v>
      </c>
      <c r="B2771" s="36" t="s">
        <v>2438</v>
      </c>
      <c r="C2771" s="3">
        <v>17673.77</v>
      </c>
      <c r="D2771" s="4">
        <v>2737</v>
      </c>
      <c r="E2771" s="37">
        <v>44680</v>
      </c>
      <c r="F2771" s="53" t="s">
        <v>10</v>
      </c>
    </row>
    <row r="2772" spans="1:6" ht="24.95" customHeight="1" x14ac:dyDescent="0.2">
      <c r="A2772" s="35">
        <v>2770</v>
      </c>
      <c r="B2772" s="36" t="s">
        <v>2439</v>
      </c>
      <c r="C2772" s="3">
        <v>17664.98</v>
      </c>
      <c r="D2772" s="4">
        <v>3542</v>
      </c>
      <c r="E2772" s="37">
        <v>42894</v>
      </c>
      <c r="F2772" s="53" t="s">
        <v>4</v>
      </c>
    </row>
    <row r="2773" spans="1:6" ht="24.95" customHeight="1" x14ac:dyDescent="0.2">
      <c r="A2773" s="35">
        <v>2771</v>
      </c>
      <c r="B2773" s="36" t="s">
        <v>4688</v>
      </c>
      <c r="C2773" s="3">
        <v>17653.489921223358</v>
      </c>
      <c r="D2773" s="4">
        <v>5466</v>
      </c>
      <c r="E2773" s="37">
        <v>40830</v>
      </c>
      <c r="F2773" s="53" t="s">
        <v>4</v>
      </c>
    </row>
    <row r="2774" spans="1:6" ht="24.95" customHeight="1" x14ac:dyDescent="0.2">
      <c r="A2774" s="35">
        <v>2772</v>
      </c>
      <c r="B2774" s="36" t="s">
        <v>2440</v>
      </c>
      <c r="C2774" s="3">
        <v>17650.718257645971</v>
      </c>
      <c r="D2774" s="4">
        <v>5218</v>
      </c>
      <c r="E2774" s="37">
        <v>38772</v>
      </c>
      <c r="F2774" s="53" t="s">
        <v>186</v>
      </c>
    </row>
    <row r="2775" spans="1:6" ht="24.95" customHeight="1" x14ac:dyDescent="0.2">
      <c r="A2775" s="35">
        <v>2773</v>
      </c>
      <c r="B2775" s="36" t="s">
        <v>2441</v>
      </c>
      <c r="C2775" s="3">
        <v>17608.317886932346</v>
      </c>
      <c r="D2775" s="4">
        <v>8390</v>
      </c>
      <c r="E2775" s="37">
        <v>36133</v>
      </c>
      <c r="F2775" s="53" t="s">
        <v>1066</v>
      </c>
    </row>
    <row r="2776" spans="1:6" ht="24.95" customHeight="1" x14ac:dyDescent="0.2">
      <c r="A2776" s="35">
        <v>2774</v>
      </c>
      <c r="B2776" s="36" t="s">
        <v>2442</v>
      </c>
      <c r="C2776" s="3">
        <v>17601.46</v>
      </c>
      <c r="D2776" s="4">
        <v>3129</v>
      </c>
      <c r="E2776" s="37">
        <v>44435</v>
      </c>
      <c r="F2776" s="53" t="s">
        <v>10</v>
      </c>
    </row>
    <row r="2777" spans="1:6" ht="24.95" customHeight="1" x14ac:dyDescent="0.2">
      <c r="A2777" s="35">
        <v>2775</v>
      </c>
      <c r="B2777" s="36" t="s">
        <v>2443</v>
      </c>
      <c r="C2777" s="3">
        <v>17584.858665430955</v>
      </c>
      <c r="D2777" s="4">
        <v>7801</v>
      </c>
      <c r="E2777" s="37">
        <v>37015</v>
      </c>
      <c r="F2777" s="53" t="s">
        <v>6530</v>
      </c>
    </row>
    <row r="2778" spans="1:6" ht="24.95" customHeight="1" x14ac:dyDescent="0.2">
      <c r="A2778" s="35">
        <v>2776</v>
      </c>
      <c r="B2778" s="36" t="s">
        <v>2444</v>
      </c>
      <c r="C2778" s="3">
        <v>17574.142724745136</v>
      </c>
      <c r="D2778" s="4">
        <v>5823</v>
      </c>
      <c r="E2778" s="37">
        <v>37253</v>
      </c>
      <c r="F2778" s="53" t="s">
        <v>1890</v>
      </c>
    </row>
    <row r="2779" spans="1:6" ht="24.95" customHeight="1" x14ac:dyDescent="0.2">
      <c r="A2779" s="35">
        <v>2777</v>
      </c>
      <c r="B2779" s="36" t="s">
        <v>2445</v>
      </c>
      <c r="C2779" s="3">
        <v>17541.126042632066</v>
      </c>
      <c r="D2779" s="4">
        <v>7602</v>
      </c>
      <c r="E2779" s="37">
        <v>37190</v>
      </c>
      <c r="F2779" s="53" t="s">
        <v>673</v>
      </c>
    </row>
    <row r="2780" spans="1:6" ht="24.95" customHeight="1" x14ac:dyDescent="0.2">
      <c r="A2780" s="35">
        <v>2778</v>
      </c>
      <c r="B2780" s="36" t="s">
        <v>2446</v>
      </c>
      <c r="C2780" s="3">
        <v>17533.7</v>
      </c>
      <c r="D2780" s="4">
        <v>3213</v>
      </c>
      <c r="E2780" s="37">
        <v>43084</v>
      </c>
      <c r="F2780" s="53" t="s">
        <v>129</v>
      </c>
    </row>
    <row r="2781" spans="1:6" ht="24.95" customHeight="1" x14ac:dyDescent="0.2">
      <c r="A2781" s="35">
        <v>2779</v>
      </c>
      <c r="B2781" s="36" t="s">
        <v>2447</v>
      </c>
      <c r="C2781" s="3">
        <v>17527.580000000002</v>
      </c>
      <c r="D2781" s="4">
        <v>3103</v>
      </c>
      <c r="E2781" s="37">
        <v>43644</v>
      </c>
      <c r="F2781" s="53" t="s">
        <v>451</v>
      </c>
    </row>
    <row r="2782" spans="1:6" ht="24.95" customHeight="1" x14ac:dyDescent="0.2">
      <c r="A2782" s="35">
        <v>2780</v>
      </c>
      <c r="B2782" s="36" t="s">
        <v>2448</v>
      </c>
      <c r="C2782" s="3">
        <v>17513.612140871177</v>
      </c>
      <c r="D2782" s="4">
        <v>10422</v>
      </c>
      <c r="E2782" s="37">
        <v>36903</v>
      </c>
      <c r="F2782" s="53" t="s">
        <v>882</v>
      </c>
    </row>
    <row r="2783" spans="1:6" ht="24.95" customHeight="1" x14ac:dyDescent="0.2">
      <c r="A2783" s="35">
        <v>2781</v>
      </c>
      <c r="B2783" s="36" t="s">
        <v>2449</v>
      </c>
      <c r="C2783" s="3">
        <v>17497.277571825765</v>
      </c>
      <c r="D2783" s="4">
        <v>5235</v>
      </c>
      <c r="E2783" s="37">
        <v>39122</v>
      </c>
      <c r="F2783" s="53" t="s">
        <v>1765</v>
      </c>
    </row>
    <row r="2784" spans="1:6" ht="24.95" customHeight="1" x14ac:dyDescent="0.2">
      <c r="A2784" s="35">
        <v>2782</v>
      </c>
      <c r="B2784" s="36" t="s">
        <v>4689</v>
      </c>
      <c r="C2784" s="3">
        <v>17449.02687673772</v>
      </c>
      <c r="D2784" s="4">
        <v>4498</v>
      </c>
      <c r="E2784" s="37">
        <v>40977</v>
      </c>
      <c r="F2784" s="53" t="s">
        <v>4</v>
      </c>
    </row>
    <row r="2785" spans="1:6" ht="24.95" customHeight="1" x14ac:dyDescent="0.2">
      <c r="A2785" s="35">
        <v>2783</v>
      </c>
      <c r="B2785" s="36" t="s">
        <v>2450</v>
      </c>
      <c r="C2785" s="3">
        <v>17441.29</v>
      </c>
      <c r="D2785" s="4">
        <v>3010</v>
      </c>
      <c r="E2785" s="37">
        <v>44120</v>
      </c>
      <c r="F2785" s="53" t="s">
        <v>439</v>
      </c>
    </row>
    <row r="2786" spans="1:6" ht="24.95" customHeight="1" x14ac:dyDescent="0.2">
      <c r="A2786" s="35">
        <v>2784</v>
      </c>
      <c r="B2786" s="36" t="s">
        <v>2451</v>
      </c>
      <c r="C2786" s="3">
        <v>17434.835495829473</v>
      </c>
      <c r="D2786" s="4">
        <v>6035</v>
      </c>
      <c r="E2786" s="37">
        <v>37211</v>
      </c>
      <c r="F2786" s="53" t="s">
        <v>6530</v>
      </c>
    </row>
    <row r="2787" spans="1:6" ht="24.95" customHeight="1" x14ac:dyDescent="0.2">
      <c r="A2787" s="35">
        <v>2785</v>
      </c>
      <c r="B2787" s="36" t="s">
        <v>4690</v>
      </c>
      <c r="C2787" s="3">
        <v>17433.242585727527</v>
      </c>
      <c r="D2787" s="4">
        <v>4755</v>
      </c>
      <c r="E2787" s="37">
        <v>41432</v>
      </c>
      <c r="F2787" s="53" t="s">
        <v>272</v>
      </c>
    </row>
    <row r="2788" spans="1:6" ht="24.95" customHeight="1" x14ac:dyDescent="0.2">
      <c r="A2788" s="35">
        <v>2786</v>
      </c>
      <c r="B2788" s="36" t="s">
        <v>2452</v>
      </c>
      <c r="C2788" s="3">
        <v>17429.73</v>
      </c>
      <c r="D2788" s="4">
        <v>3621</v>
      </c>
      <c r="E2788" s="37">
        <v>43154</v>
      </c>
      <c r="F2788" s="53" t="s">
        <v>4</v>
      </c>
    </row>
    <row r="2789" spans="1:6" ht="24.95" customHeight="1" x14ac:dyDescent="0.2">
      <c r="A2789" s="35">
        <v>2787</v>
      </c>
      <c r="B2789" s="36" t="s">
        <v>2453</v>
      </c>
      <c r="C2789" s="3">
        <v>17419.775254865617</v>
      </c>
      <c r="D2789" s="4">
        <v>5592</v>
      </c>
      <c r="E2789" s="37">
        <v>40319</v>
      </c>
      <c r="F2789" s="53" t="s">
        <v>4</v>
      </c>
    </row>
    <row r="2790" spans="1:6" ht="24.95" customHeight="1" x14ac:dyDescent="0.2">
      <c r="A2790" s="35">
        <v>2788</v>
      </c>
      <c r="B2790" s="36" t="s">
        <v>2454</v>
      </c>
      <c r="C2790" s="3">
        <v>17394.288693234477</v>
      </c>
      <c r="D2790" s="4">
        <v>5379</v>
      </c>
      <c r="E2790" s="37">
        <v>37953</v>
      </c>
      <c r="F2790" s="53" t="s">
        <v>125</v>
      </c>
    </row>
    <row r="2791" spans="1:6" ht="24.95" customHeight="1" x14ac:dyDescent="0.2">
      <c r="A2791" s="35">
        <v>2789</v>
      </c>
      <c r="B2791" s="36" t="s">
        <v>2455</v>
      </c>
      <c r="C2791" s="3">
        <v>17390.234012974979</v>
      </c>
      <c r="D2791" s="4">
        <v>7986</v>
      </c>
      <c r="E2791" s="37">
        <v>36686</v>
      </c>
      <c r="F2791" s="53" t="s">
        <v>673</v>
      </c>
    </row>
    <row r="2792" spans="1:6" ht="24.95" customHeight="1" x14ac:dyDescent="0.2">
      <c r="A2792" s="35">
        <v>2790</v>
      </c>
      <c r="B2792" s="36" t="s">
        <v>2456</v>
      </c>
      <c r="C2792" s="3">
        <v>17367.238183503243</v>
      </c>
      <c r="D2792" s="4">
        <v>6535</v>
      </c>
      <c r="E2792" s="37">
        <v>38862</v>
      </c>
      <c r="F2792" s="53" t="s">
        <v>95</v>
      </c>
    </row>
    <row r="2793" spans="1:6" ht="24.95" customHeight="1" x14ac:dyDescent="0.2">
      <c r="A2793" s="35">
        <v>2791</v>
      </c>
      <c r="B2793" s="36" t="s">
        <v>2457</v>
      </c>
      <c r="C2793" s="3">
        <v>17364</v>
      </c>
      <c r="D2793" s="4">
        <v>3086</v>
      </c>
      <c r="E2793" s="37">
        <v>44071</v>
      </c>
      <c r="F2793" s="53" t="s">
        <v>2458</v>
      </c>
    </row>
    <row r="2794" spans="1:6" ht="24.95" customHeight="1" x14ac:dyDescent="0.2">
      <c r="A2794" s="35">
        <v>2792</v>
      </c>
      <c r="B2794" s="36" t="s">
        <v>2459</v>
      </c>
      <c r="C2794" s="3">
        <v>17359.697321594071</v>
      </c>
      <c r="D2794" s="4">
        <v>4101</v>
      </c>
      <c r="E2794" s="37">
        <v>41964</v>
      </c>
      <c r="F2794" s="53" t="s">
        <v>1566</v>
      </c>
    </row>
    <row r="2795" spans="1:6" ht="24.95" customHeight="1" x14ac:dyDescent="0.2">
      <c r="A2795" s="35">
        <v>2793</v>
      </c>
      <c r="B2795" s="36" t="s">
        <v>2461</v>
      </c>
      <c r="C2795" s="3">
        <v>17342.736329935127</v>
      </c>
      <c r="D2795" s="4">
        <v>8792</v>
      </c>
      <c r="E2795" s="37">
        <v>36035</v>
      </c>
      <c r="F2795" s="53" t="s">
        <v>6530</v>
      </c>
    </row>
    <row r="2796" spans="1:6" ht="24.95" customHeight="1" x14ac:dyDescent="0.2">
      <c r="A2796" s="35">
        <v>2794</v>
      </c>
      <c r="B2796" s="36" t="s">
        <v>2462</v>
      </c>
      <c r="C2796" s="3">
        <v>17332.020389249305</v>
      </c>
      <c r="D2796" s="4">
        <v>5663</v>
      </c>
      <c r="E2796" s="37">
        <v>37414</v>
      </c>
      <c r="F2796" s="53" t="s">
        <v>678</v>
      </c>
    </row>
    <row r="2797" spans="1:6" ht="24.95" customHeight="1" x14ac:dyDescent="0.2">
      <c r="A2797" s="35">
        <v>2795</v>
      </c>
      <c r="B2797" s="36" t="s">
        <v>2463</v>
      </c>
      <c r="C2797" s="3">
        <v>17328.892493049119</v>
      </c>
      <c r="D2797" s="4">
        <v>4141</v>
      </c>
      <c r="E2797" s="37">
        <v>41649</v>
      </c>
      <c r="F2797" s="53" t="s">
        <v>89</v>
      </c>
    </row>
    <row r="2798" spans="1:6" ht="24.95" customHeight="1" x14ac:dyDescent="0.2">
      <c r="A2798" s="35">
        <v>2796</v>
      </c>
      <c r="B2798" s="36" t="s">
        <v>4691</v>
      </c>
      <c r="C2798" s="3">
        <v>17273.372335495831</v>
      </c>
      <c r="D2798" s="4">
        <v>3484</v>
      </c>
      <c r="E2798" s="37">
        <v>41194</v>
      </c>
      <c r="F2798" s="53" t="s">
        <v>4595</v>
      </c>
    </row>
    <row r="2799" spans="1:6" ht="24.95" customHeight="1" x14ac:dyDescent="0.2">
      <c r="A2799" s="35">
        <v>2797</v>
      </c>
      <c r="B2799" s="36" t="s">
        <v>2464</v>
      </c>
      <c r="C2799" s="3">
        <v>17262.57</v>
      </c>
      <c r="D2799" s="4">
        <v>3645</v>
      </c>
      <c r="E2799" s="37">
        <v>42027</v>
      </c>
      <c r="F2799" s="53" t="s">
        <v>1566</v>
      </c>
    </row>
    <row r="2800" spans="1:6" ht="24.95" customHeight="1" x14ac:dyDescent="0.2">
      <c r="A2800" s="35">
        <v>2798</v>
      </c>
      <c r="B2800" s="36" t="s">
        <v>2465</v>
      </c>
      <c r="C2800" s="3">
        <v>17216.751621872103</v>
      </c>
      <c r="D2800" s="4">
        <v>5410</v>
      </c>
      <c r="E2800" s="37">
        <v>39290</v>
      </c>
      <c r="F2800" s="53" t="s">
        <v>1359</v>
      </c>
    </row>
    <row r="2801" spans="1:6" ht="24.95" customHeight="1" x14ac:dyDescent="0.2">
      <c r="A2801" s="35">
        <v>2799</v>
      </c>
      <c r="B2801" s="36" t="s">
        <v>4692</v>
      </c>
      <c r="C2801" s="3">
        <v>17212.696941612605</v>
      </c>
      <c r="D2801" s="4">
        <v>4376</v>
      </c>
      <c r="E2801" s="37">
        <v>41313</v>
      </c>
      <c r="F2801" s="53" t="s">
        <v>180</v>
      </c>
    </row>
    <row r="2802" spans="1:6" ht="24.95" customHeight="1" x14ac:dyDescent="0.2">
      <c r="A2802" s="35">
        <v>2800</v>
      </c>
      <c r="B2802" s="36" t="s">
        <v>2466</v>
      </c>
      <c r="C2802" s="3">
        <v>17177.54</v>
      </c>
      <c r="D2802" s="4">
        <v>3292</v>
      </c>
      <c r="E2802" s="37">
        <v>42405</v>
      </c>
      <c r="F2802" s="53" t="s">
        <v>4</v>
      </c>
    </row>
    <row r="2803" spans="1:6" ht="24.95" customHeight="1" x14ac:dyDescent="0.2">
      <c r="A2803" s="35">
        <v>2801</v>
      </c>
      <c r="B2803" s="36" t="s">
        <v>2467</v>
      </c>
      <c r="C2803" s="3">
        <v>17177.363299351251</v>
      </c>
      <c r="D2803" s="4">
        <v>5241</v>
      </c>
      <c r="E2803" s="37">
        <v>37596</v>
      </c>
      <c r="F2803" s="53" t="s">
        <v>2468</v>
      </c>
    </row>
    <row r="2804" spans="1:6" ht="24.95" customHeight="1" x14ac:dyDescent="0.2">
      <c r="A2804" s="35">
        <v>2802</v>
      </c>
      <c r="B2804" s="36" t="s">
        <v>4693</v>
      </c>
      <c r="C2804" s="3">
        <v>17174.611909175164</v>
      </c>
      <c r="D2804" s="4">
        <v>4877</v>
      </c>
      <c r="E2804" s="37">
        <v>40963</v>
      </c>
      <c r="F2804" s="53" t="s">
        <v>4</v>
      </c>
    </row>
    <row r="2805" spans="1:6" ht="24.95" customHeight="1" x14ac:dyDescent="0.2">
      <c r="A2805" s="35">
        <v>2803</v>
      </c>
      <c r="B2805" s="36" t="s">
        <v>2469</v>
      </c>
      <c r="C2805" s="3">
        <v>17150.167979610749</v>
      </c>
      <c r="D2805" s="4">
        <v>5901</v>
      </c>
      <c r="E2805" s="37">
        <v>38338</v>
      </c>
      <c r="F2805" s="53" t="s">
        <v>186</v>
      </c>
    </row>
    <row r="2806" spans="1:6" ht="24.95" customHeight="1" x14ac:dyDescent="0.2">
      <c r="A2806" s="35">
        <v>2804</v>
      </c>
      <c r="B2806" s="36" t="s">
        <v>2470</v>
      </c>
      <c r="C2806" s="3">
        <v>17135.3</v>
      </c>
      <c r="D2806" s="4">
        <v>3348</v>
      </c>
      <c r="E2806" s="37">
        <v>42797</v>
      </c>
      <c r="F2806" s="53" t="s">
        <v>4</v>
      </c>
    </row>
    <row r="2807" spans="1:6" ht="24.95" customHeight="1" x14ac:dyDescent="0.2">
      <c r="A2807" s="35">
        <v>2805</v>
      </c>
      <c r="B2807" s="36" t="s">
        <v>2471</v>
      </c>
      <c r="C2807" s="3">
        <v>17110.330000000002</v>
      </c>
      <c r="D2807" s="4">
        <v>3521</v>
      </c>
      <c r="E2807" s="37">
        <v>42524</v>
      </c>
      <c r="F2807" s="53" t="s">
        <v>45</v>
      </c>
    </row>
    <row r="2808" spans="1:6" ht="24.95" customHeight="1" x14ac:dyDescent="0.2">
      <c r="A2808" s="35">
        <v>2806</v>
      </c>
      <c r="B2808" s="36" t="s">
        <v>2472</v>
      </c>
      <c r="C2808" s="3">
        <v>17110.14</v>
      </c>
      <c r="D2808" s="4">
        <v>3955</v>
      </c>
      <c r="E2808" s="37">
        <v>43231</v>
      </c>
      <c r="F2808" s="53" t="s">
        <v>439</v>
      </c>
    </row>
    <row r="2809" spans="1:6" ht="24.95" customHeight="1" x14ac:dyDescent="0.2">
      <c r="A2809" s="35">
        <v>2807</v>
      </c>
      <c r="B2809" s="36" t="s">
        <v>2473</v>
      </c>
      <c r="C2809" s="3">
        <v>17099</v>
      </c>
      <c r="D2809" s="4">
        <v>3636</v>
      </c>
      <c r="E2809" s="37">
        <v>42601</v>
      </c>
      <c r="F2809" s="53" t="s">
        <v>23</v>
      </c>
    </row>
    <row r="2810" spans="1:6" ht="24.95" customHeight="1" x14ac:dyDescent="0.2">
      <c r="A2810" s="35">
        <v>2808</v>
      </c>
      <c r="B2810" s="36" t="s">
        <v>2474</v>
      </c>
      <c r="C2810" s="3">
        <v>17092.55</v>
      </c>
      <c r="D2810" s="4">
        <v>3776</v>
      </c>
      <c r="E2810" s="37">
        <v>43189</v>
      </c>
      <c r="F2810" s="53" t="s">
        <v>220</v>
      </c>
    </row>
    <row r="2811" spans="1:6" ht="24.95" customHeight="1" x14ac:dyDescent="0.2">
      <c r="A2811" s="35">
        <v>2809</v>
      </c>
      <c r="B2811" s="36" t="s">
        <v>2475</v>
      </c>
      <c r="C2811" s="3">
        <v>17088.739573679333</v>
      </c>
      <c r="D2811" s="4">
        <v>10160</v>
      </c>
      <c r="E2811" s="37">
        <v>35804</v>
      </c>
      <c r="F2811" s="53" t="s">
        <v>2476</v>
      </c>
    </row>
    <row r="2812" spans="1:6" ht="24.95" customHeight="1" x14ac:dyDescent="0.2">
      <c r="A2812" s="35">
        <v>2810</v>
      </c>
      <c r="B2812" s="36" t="s">
        <v>2478</v>
      </c>
      <c r="C2812" s="3">
        <v>17043.558850787766</v>
      </c>
      <c r="D2812" s="4">
        <v>4976</v>
      </c>
      <c r="E2812" s="37">
        <v>39885</v>
      </c>
      <c r="F2812" s="53" t="s">
        <v>6529</v>
      </c>
    </row>
    <row r="2813" spans="1:6" ht="24.95" customHeight="1" x14ac:dyDescent="0.2">
      <c r="A2813" s="35">
        <v>2811</v>
      </c>
      <c r="B2813" s="36" t="s">
        <v>2479</v>
      </c>
      <c r="C2813" s="3">
        <v>17040.52</v>
      </c>
      <c r="D2813" s="4">
        <v>2726</v>
      </c>
      <c r="E2813" s="37">
        <v>44841</v>
      </c>
      <c r="F2813" s="53" t="s">
        <v>10</v>
      </c>
    </row>
    <row r="2814" spans="1:6" ht="24.95" customHeight="1" x14ac:dyDescent="0.2">
      <c r="A2814" s="35">
        <v>2812</v>
      </c>
      <c r="B2814" s="36" t="s">
        <v>2480</v>
      </c>
      <c r="C2814" s="3">
        <v>17037</v>
      </c>
      <c r="D2814" s="4">
        <v>3070</v>
      </c>
      <c r="E2814" s="37">
        <v>43168</v>
      </c>
      <c r="F2814" s="53" t="s">
        <v>129</v>
      </c>
    </row>
    <row r="2815" spans="1:6" ht="24.95" customHeight="1" x14ac:dyDescent="0.2">
      <c r="A2815" s="35">
        <v>2813</v>
      </c>
      <c r="B2815" s="36" t="s">
        <v>2481</v>
      </c>
      <c r="C2815" s="3">
        <v>17034.690000000002</v>
      </c>
      <c r="D2815" s="4">
        <v>3329</v>
      </c>
      <c r="E2815" s="37">
        <v>44008</v>
      </c>
      <c r="F2815" s="53" t="s">
        <v>4</v>
      </c>
    </row>
    <row r="2816" spans="1:6" ht="24.95" customHeight="1" x14ac:dyDescent="0.2">
      <c r="A2816" s="35">
        <v>2814</v>
      </c>
      <c r="B2816" s="36" t="s">
        <v>2482</v>
      </c>
      <c r="C2816" s="3">
        <v>17010.791999999998</v>
      </c>
      <c r="D2816" s="4">
        <v>3953</v>
      </c>
      <c r="E2816" s="37">
        <v>42020</v>
      </c>
      <c r="F2816" s="53" t="s">
        <v>817</v>
      </c>
    </row>
    <row r="2817" spans="1:6" ht="24.95" customHeight="1" x14ac:dyDescent="0.2">
      <c r="A2817" s="35">
        <v>2815</v>
      </c>
      <c r="B2817" s="36" t="s">
        <v>2483</v>
      </c>
      <c r="C2817" s="3">
        <v>17005.329008341057</v>
      </c>
      <c r="D2817" s="4">
        <v>6643</v>
      </c>
      <c r="E2817" s="37">
        <v>37260</v>
      </c>
      <c r="F2817" s="53" t="s">
        <v>6530</v>
      </c>
    </row>
    <row r="2818" spans="1:6" ht="24.95" customHeight="1" x14ac:dyDescent="0.2">
      <c r="A2818" s="35">
        <v>2816</v>
      </c>
      <c r="B2818" s="36" t="s">
        <v>2484</v>
      </c>
      <c r="C2818" s="3">
        <v>16989.689527340131</v>
      </c>
      <c r="D2818" s="4">
        <v>4801</v>
      </c>
      <c r="E2818" s="37">
        <v>40459</v>
      </c>
      <c r="F2818" s="53" t="s">
        <v>23</v>
      </c>
    </row>
    <row r="2819" spans="1:6" ht="24.95" customHeight="1" x14ac:dyDescent="0.2">
      <c r="A2819" s="35">
        <v>2817</v>
      </c>
      <c r="B2819" s="36" t="s">
        <v>2485</v>
      </c>
      <c r="C2819" s="3">
        <v>16951.401760889716</v>
      </c>
      <c r="D2819" s="4">
        <v>5962</v>
      </c>
      <c r="E2819" s="37">
        <v>38961</v>
      </c>
      <c r="F2819" s="53" t="s">
        <v>125</v>
      </c>
    </row>
    <row r="2820" spans="1:6" ht="24.95" customHeight="1" x14ac:dyDescent="0.2">
      <c r="A2820" s="35">
        <v>2818</v>
      </c>
      <c r="B2820" s="36" t="s">
        <v>2486</v>
      </c>
      <c r="C2820" s="3">
        <v>16943.35032437442</v>
      </c>
      <c r="D2820" s="4">
        <v>5344</v>
      </c>
      <c r="E2820" s="37">
        <v>37463</v>
      </c>
      <c r="F2820" s="53" t="s">
        <v>2487</v>
      </c>
    </row>
    <row r="2821" spans="1:6" ht="24.95" customHeight="1" x14ac:dyDescent="0.2">
      <c r="A2821" s="35">
        <v>2819</v>
      </c>
      <c r="B2821" s="36" t="s">
        <v>2488</v>
      </c>
      <c r="C2821" s="3">
        <v>16939.730074142724</v>
      </c>
      <c r="D2821" s="4">
        <v>4478</v>
      </c>
      <c r="E2821" s="37">
        <v>40291</v>
      </c>
      <c r="F2821" s="53" t="s">
        <v>189</v>
      </c>
    </row>
    <row r="2822" spans="1:6" ht="24.95" customHeight="1" x14ac:dyDescent="0.2">
      <c r="A2822" s="35">
        <v>2820</v>
      </c>
      <c r="B2822" s="36" t="s">
        <v>2489</v>
      </c>
      <c r="C2822" s="3">
        <v>16934.08248378128</v>
      </c>
      <c r="D2822" s="4">
        <v>4054</v>
      </c>
      <c r="E2822" s="37">
        <v>41866</v>
      </c>
      <c r="F2822" s="53" t="s">
        <v>129</v>
      </c>
    </row>
    <row r="2823" spans="1:6" ht="24.95" customHeight="1" x14ac:dyDescent="0.2">
      <c r="A2823" s="35">
        <v>2821</v>
      </c>
      <c r="B2823" s="36" t="s">
        <v>2490</v>
      </c>
      <c r="C2823" s="3">
        <v>16932.344763670066</v>
      </c>
      <c r="D2823" s="4">
        <v>10453</v>
      </c>
      <c r="E2823" s="37">
        <v>35720</v>
      </c>
      <c r="F2823" s="53" t="s">
        <v>6530</v>
      </c>
    </row>
    <row r="2824" spans="1:6" ht="24.95" customHeight="1" x14ac:dyDescent="0.2">
      <c r="A2824" s="35">
        <v>2822</v>
      </c>
      <c r="B2824" s="36" t="s">
        <v>4694</v>
      </c>
      <c r="C2824" s="3">
        <v>16904.54034406858</v>
      </c>
      <c r="D2824" s="4">
        <v>5036</v>
      </c>
      <c r="E2824" s="37">
        <v>40788</v>
      </c>
      <c r="F2824" s="53" t="s">
        <v>4</v>
      </c>
    </row>
    <row r="2825" spans="1:6" ht="24.95" customHeight="1" x14ac:dyDescent="0.2">
      <c r="A2825" s="35">
        <v>2823</v>
      </c>
      <c r="B2825" s="36" t="s">
        <v>2491</v>
      </c>
      <c r="C2825" s="3">
        <v>16874.42075996293</v>
      </c>
      <c r="D2825" s="4">
        <v>5568</v>
      </c>
      <c r="E2825" s="37">
        <v>37841</v>
      </c>
      <c r="F2825" s="53" t="s">
        <v>125</v>
      </c>
    </row>
    <row r="2826" spans="1:6" ht="24.95" customHeight="1" x14ac:dyDescent="0.2">
      <c r="A2826" s="35">
        <v>2824</v>
      </c>
      <c r="B2826" s="36" t="s">
        <v>2492</v>
      </c>
      <c r="C2826" s="3">
        <v>16870.076459684893</v>
      </c>
      <c r="D2826" s="4">
        <v>10643</v>
      </c>
      <c r="E2826" s="37">
        <v>35881</v>
      </c>
      <c r="F2826" s="53" t="s">
        <v>2476</v>
      </c>
    </row>
    <row r="2827" spans="1:6" ht="24.95" customHeight="1" x14ac:dyDescent="0.2">
      <c r="A2827" s="35">
        <v>2825</v>
      </c>
      <c r="B2827" s="36" t="s">
        <v>2493</v>
      </c>
      <c r="C2827" s="3">
        <v>16869.96</v>
      </c>
      <c r="D2827" s="4">
        <v>3203</v>
      </c>
      <c r="E2827" s="37">
        <v>44050</v>
      </c>
      <c r="F2827" s="53" t="s">
        <v>4</v>
      </c>
    </row>
    <row r="2828" spans="1:6" ht="24.95" customHeight="1" x14ac:dyDescent="0.2">
      <c r="A2828" s="35">
        <v>2826</v>
      </c>
      <c r="B2828" s="36" t="s">
        <v>2494</v>
      </c>
      <c r="C2828" s="3">
        <v>16806.310000000001</v>
      </c>
      <c r="D2828" s="4">
        <v>3393</v>
      </c>
      <c r="E2828" s="37">
        <v>42454</v>
      </c>
      <c r="F2828" s="53" t="s">
        <v>4</v>
      </c>
    </row>
    <row r="2829" spans="1:6" ht="24.95" customHeight="1" x14ac:dyDescent="0.2">
      <c r="A2829" s="35">
        <v>2827</v>
      </c>
      <c r="B2829" s="36" t="s">
        <v>2495</v>
      </c>
      <c r="C2829" s="3">
        <v>16795.064874884152</v>
      </c>
      <c r="D2829" s="4">
        <v>5323</v>
      </c>
      <c r="E2829" s="37">
        <v>38205</v>
      </c>
      <c r="F2829" s="53" t="s">
        <v>6531</v>
      </c>
    </row>
    <row r="2830" spans="1:6" ht="24.95" customHeight="1" x14ac:dyDescent="0.2">
      <c r="A2830" s="35">
        <v>2828</v>
      </c>
      <c r="B2830" s="36" t="s">
        <v>2496</v>
      </c>
      <c r="C2830" s="3">
        <v>16762.560000000001</v>
      </c>
      <c r="D2830" s="4">
        <v>3950</v>
      </c>
      <c r="E2830" s="37">
        <v>43224</v>
      </c>
      <c r="F2830" s="53" t="s">
        <v>439</v>
      </c>
    </row>
    <row r="2831" spans="1:6" ht="24.95" customHeight="1" x14ac:dyDescent="0.2">
      <c r="A2831" s="35">
        <v>2829</v>
      </c>
      <c r="B2831" s="36" t="s">
        <v>2497</v>
      </c>
      <c r="C2831" s="3">
        <v>16761</v>
      </c>
      <c r="D2831" s="4">
        <v>2957</v>
      </c>
      <c r="E2831" s="37">
        <v>42972</v>
      </c>
      <c r="F2831" s="53" t="s">
        <v>129</v>
      </c>
    </row>
    <row r="2832" spans="1:6" ht="24.95" customHeight="1" x14ac:dyDescent="0.2">
      <c r="A2832" s="35">
        <v>2830</v>
      </c>
      <c r="B2832" s="36" t="s">
        <v>2498</v>
      </c>
      <c r="C2832" s="3">
        <v>16746.263901760889</v>
      </c>
      <c r="D2832" s="4">
        <v>4500</v>
      </c>
      <c r="E2832" s="37">
        <v>39445</v>
      </c>
      <c r="F2832" s="53" t="s">
        <v>125</v>
      </c>
    </row>
    <row r="2833" spans="1:6" ht="24.95" customHeight="1" x14ac:dyDescent="0.2">
      <c r="A2833" s="35">
        <v>2831</v>
      </c>
      <c r="B2833" s="36" t="s">
        <v>2499</v>
      </c>
      <c r="C2833" s="3">
        <v>16746.119091751621</v>
      </c>
      <c r="D2833" s="4">
        <v>7228</v>
      </c>
      <c r="E2833" s="37">
        <v>35881</v>
      </c>
      <c r="F2833" s="53" t="s">
        <v>184</v>
      </c>
    </row>
    <row r="2834" spans="1:6" ht="24.95" customHeight="1" x14ac:dyDescent="0.2">
      <c r="A2834" s="35">
        <v>2832</v>
      </c>
      <c r="B2834" s="36" t="s">
        <v>2500</v>
      </c>
      <c r="C2834" s="3">
        <v>16727.83248378128</v>
      </c>
      <c r="D2834" s="4">
        <v>3864</v>
      </c>
      <c r="E2834" s="37">
        <v>40158</v>
      </c>
      <c r="F2834" s="53" t="s">
        <v>616</v>
      </c>
    </row>
    <row r="2835" spans="1:6" ht="24.95" customHeight="1" x14ac:dyDescent="0.2">
      <c r="A2835" s="35">
        <v>2833</v>
      </c>
      <c r="B2835" s="36" t="s">
        <v>7263</v>
      </c>
      <c r="C2835" s="3">
        <f>'2024'!E140</f>
        <v>16725.73</v>
      </c>
      <c r="D2835" s="4">
        <f>'2024'!F140</f>
        <v>2504</v>
      </c>
      <c r="E2835" s="37">
        <v>45632</v>
      </c>
      <c r="F2835" s="53" t="s">
        <v>25</v>
      </c>
    </row>
    <row r="2836" spans="1:6" ht="24.95" customHeight="1" x14ac:dyDescent="0.2">
      <c r="A2836" s="35">
        <v>2834</v>
      </c>
      <c r="B2836" s="36" t="s">
        <v>2501</v>
      </c>
      <c r="C2836" s="3">
        <v>16662.882298424469</v>
      </c>
      <c r="D2836" s="4">
        <v>6157</v>
      </c>
      <c r="E2836" s="37">
        <v>39206</v>
      </c>
      <c r="F2836" s="53" t="s">
        <v>1536</v>
      </c>
    </row>
    <row r="2837" spans="1:6" ht="24.95" customHeight="1" x14ac:dyDescent="0.2">
      <c r="A2837" s="35">
        <v>2835</v>
      </c>
      <c r="B2837" s="36" t="s">
        <v>2502</v>
      </c>
      <c r="C2837" s="3">
        <v>16651.05</v>
      </c>
      <c r="D2837" s="4">
        <v>3750</v>
      </c>
      <c r="E2837" s="37">
        <v>42489</v>
      </c>
      <c r="F2837" s="53" t="s">
        <v>511</v>
      </c>
    </row>
    <row r="2838" spans="1:6" ht="24.95" customHeight="1" x14ac:dyDescent="0.2">
      <c r="A2838" s="35">
        <v>2836</v>
      </c>
      <c r="B2838" s="36" t="s">
        <v>4695</v>
      </c>
      <c r="C2838" s="3">
        <v>16649.530815569971</v>
      </c>
      <c r="D2838" s="4">
        <v>4201</v>
      </c>
      <c r="E2838" s="37">
        <v>41236</v>
      </c>
      <c r="F2838" s="53" t="s">
        <v>6529</v>
      </c>
    </row>
    <row r="2839" spans="1:6" ht="24.95" customHeight="1" x14ac:dyDescent="0.2">
      <c r="A2839" s="35">
        <v>2837</v>
      </c>
      <c r="B2839" s="36" t="s">
        <v>2503</v>
      </c>
      <c r="C2839" s="3">
        <v>16633.746524559778</v>
      </c>
      <c r="D2839" s="4">
        <v>5929</v>
      </c>
      <c r="E2839" s="37">
        <v>37029</v>
      </c>
      <c r="F2839" s="53" t="s">
        <v>2504</v>
      </c>
    </row>
    <row r="2840" spans="1:6" ht="24.95" customHeight="1" x14ac:dyDescent="0.2">
      <c r="A2840" s="35">
        <v>2838</v>
      </c>
      <c r="B2840" s="36" t="s">
        <v>2505</v>
      </c>
      <c r="C2840" s="3">
        <v>16630.27108433735</v>
      </c>
      <c r="D2840" s="4">
        <v>10644</v>
      </c>
      <c r="E2840" s="37">
        <v>35790</v>
      </c>
      <c r="F2840" s="53" t="s">
        <v>673</v>
      </c>
    </row>
    <row r="2841" spans="1:6" ht="24.95" customHeight="1" x14ac:dyDescent="0.2">
      <c r="A2841" s="35">
        <v>2839</v>
      </c>
      <c r="B2841" s="36" t="s">
        <v>2506</v>
      </c>
      <c r="C2841" s="3">
        <v>16627.635542168675</v>
      </c>
      <c r="D2841" s="4">
        <v>4949</v>
      </c>
      <c r="E2841" s="37">
        <v>39948</v>
      </c>
      <c r="F2841" s="53" t="s">
        <v>125</v>
      </c>
    </row>
    <row r="2842" spans="1:6" ht="24.95" customHeight="1" x14ac:dyDescent="0.2">
      <c r="A2842" s="35">
        <v>2840</v>
      </c>
      <c r="B2842" s="36" t="s">
        <v>2507</v>
      </c>
      <c r="C2842" s="3">
        <v>16625.347544022243</v>
      </c>
      <c r="D2842" s="4">
        <v>5994</v>
      </c>
      <c r="E2842" s="37">
        <v>37561</v>
      </c>
      <c r="F2842" s="53" t="s">
        <v>673</v>
      </c>
    </row>
    <row r="2843" spans="1:6" ht="24.95" customHeight="1" x14ac:dyDescent="0.2">
      <c r="A2843" s="35">
        <v>2841</v>
      </c>
      <c r="B2843" s="36" t="s">
        <v>2508</v>
      </c>
      <c r="C2843" s="3">
        <v>16624.189063948099</v>
      </c>
      <c r="D2843" s="4">
        <v>7415</v>
      </c>
      <c r="E2843" s="37">
        <v>36329</v>
      </c>
      <c r="F2843" s="53" t="s">
        <v>1066</v>
      </c>
    </row>
    <row r="2844" spans="1:6" ht="24.95" customHeight="1" x14ac:dyDescent="0.2">
      <c r="A2844" s="35">
        <v>2842</v>
      </c>
      <c r="B2844" s="36" t="s">
        <v>2509</v>
      </c>
      <c r="C2844" s="3">
        <v>16616.079703429103</v>
      </c>
      <c r="D2844" s="4">
        <v>4931</v>
      </c>
      <c r="E2844" s="37">
        <v>39556</v>
      </c>
      <c r="F2844" s="53" t="s">
        <v>6527</v>
      </c>
    </row>
    <row r="2845" spans="1:6" ht="24.95" customHeight="1" x14ac:dyDescent="0.2">
      <c r="A2845" s="35">
        <v>2843</v>
      </c>
      <c r="B2845" s="36" t="s">
        <v>6373</v>
      </c>
      <c r="C2845" s="3">
        <f>'2023'!E144</f>
        <v>16581.370000000003</v>
      </c>
      <c r="D2845" s="4">
        <f>'2023'!F144</f>
        <v>2653</v>
      </c>
      <c r="E2845" s="37">
        <v>45047</v>
      </c>
      <c r="F2845" s="53" t="s">
        <v>10</v>
      </c>
    </row>
    <row r="2846" spans="1:6" ht="24.95" customHeight="1" x14ac:dyDescent="0.2">
      <c r="A2846" s="35">
        <v>2844</v>
      </c>
      <c r="B2846" s="36" t="s">
        <v>2510</v>
      </c>
      <c r="C2846" s="3">
        <v>16579.830000000002</v>
      </c>
      <c r="D2846" s="4">
        <v>2911</v>
      </c>
      <c r="E2846" s="37">
        <v>44022</v>
      </c>
      <c r="F2846" s="53" t="s">
        <v>439</v>
      </c>
    </row>
    <row r="2847" spans="1:6" ht="24.95" customHeight="1" x14ac:dyDescent="0.2">
      <c r="A2847" s="35">
        <v>2845</v>
      </c>
      <c r="B2847" s="36" t="s">
        <v>7264</v>
      </c>
      <c r="C2847" s="3">
        <f>'2024'!E141</f>
        <v>16573</v>
      </c>
      <c r="D2847" s="4">
        <f>'2024'!F141</f>
        <v>2668</v>
      </c>
      <c r="E2847" s="37">
        <v>45562</v>
      </c>
      <c r="F2847" s="53" t="s">
        <v>129</v>
      </c>
    </row>
    <row r="2848" spans="1:6" ht="24.95" customHeight="1" x14ac:dyDescent="0.2">
      <c r="A2848" s="35">
        <v>2846</v>
      </c>
      <c r="B2848" s="36" t="s">
        <v>2511</v>
      </c>
      <c r="C2848" s="3">
        <v>16555.838739573679</v>
      </c>
      <c r="D2848" s="4">
        <v>6126</v>
      </c>
      <c r="E2848" s="37">
        <v>37722</v>
      </c>
      <c r="F2848" s="53" t="s">
        <v>374</v>
      </c>
    </row>
    <row r="2849" spans="1:6" ht="24.95" customHeight="1" x14ac:dyDescent="0.2">
      <c r="A2849" s="35">
        <v>2847</v>
      </c>
      <c r="B2849" s="36" t="s">
        <v>2512</v>
      </c>
      <c r="C2849" s="3">
        <v>16552.652919369786</v>
      </c>
      <c r="D2849" s="4">
        <v>7581</v>
      </c>
      <c r="E2849" s="37">
        <v>36462</v>
      </c>
      <c r="F2849" s="53" t="s">
        <v>374</v>
      </c>
    </row>
    <row r="2850" spans="1:6" ht="24.95" customHeight="1" x14ac:dyDescent="0.2">
      <c r="A2850" s="35">
        <v>2848</v>
      </c>
      <c r="B2850" s="36" t="s">
        <v>2513</v>
      </c>
      <c r="C2850" s="3">
        <v>16543.560000000001</v>
      </c>
      <c r="D2850" s="4">
        <v>2810</v>
      </c>
      <c r="E2850" s="37">
        <v>43770</v>
      </c>
      <c r="F2850" s="53" t="s">
        <v>559</v>
      </c>
    </row>
    <row r="2851" spans="1:6" ht="24.95" customHeight="1" x14ac:dyDescent="0.2">
      <c r="A2851" s="35">
        <v>2849</v>
      </c>
      <c r="B2851" s="36" t="s">
        <v>2514</v>
      </c>
      <c r="C2851" s="3">
        <v>16533.62</v>
      </c>
      <c r="D2851" s="4">
        <v>2802</v>
      </c>
      <c r="E2851" s="37">
        <v>44694</v>
      </c>
      <c r="F2851" s="53" t="s">
        <v>4</v>
      </c>
    </row>
    <row r="2852" spans="1:6" ht="24.95" customHeight="1" x14ac:dyDescent="0.2">
      <c r="A2852" s="35">
        <v>2850</v>
      </c>
      <c r="B2852" s="36" t="s">
        <v>2515</v>
      </c>
      <c r="C2852" s="3">
        <v>16530</v>
      </c>
      <c r="D2852" s="4">
        <v>3137</v>
      </c>
      <c r="E2852" s="37">
        <v>43560</v>
      </c>
      <c r="F2852" s="53" t="s">
        <v>129</v>
      </c>
    </row>
    <row r="2853" spans="1:6" ht="24.95" customHeight="1" x14ac:dyDescent="0.2">
      <c r="A2853" s="35">
        <v>2851</v>
      </c>
      <c r="B2853" s="36" t="s">
        <v>7265</v>
      </c>
      <c r="C2853" s="3">
        <f>'2024'!E142</f>
        <v>16516.29</v>
      </c>
      <c r="D2853" s="4">
        <f>'2024'!F142</f>
        <v>2473</v>
      </c>
      <c r="E2853" s="37">
        <v>45576</v>
      </c>
      <c r="F2853" s="53" t="s">
        <v>6547</v>
      </c>
    </row>
    <row r="2854" spans="1:6" ht="24.95" customHeight="1" x14ac:dyDescent="0.2">
      <c r="A2854" s="35">
        <v>2852</v>
      </c>
      <c r="B2854" s="36" t="s">
        <v>2516</v>
      </c>
      <c r="C2854" s="3">
        <v>16508.38</v>
      </c>
      <c r="D2854" s="4">
        <v>3719</v>
      </c>
      <c r="E2854" s="37">
        <v>44778</v>
      </c>
      <c r="F2854" s="53" t="s">
        <v>2517</v>
      </c>
    </row>
    <row r="2855" spans="1:6" ht="24.95" customHeight="1" x14ac:dyDescent="0.2">
      <c r="A2855" s="35">
        <v>2853</v>
      </c>
      <c r="B2855" s="36" t="s">
        <v>2518</v>
      </c>
      <c r="C2855" s="3">
        <v>16493.829999999998</v>
      </c>
      <c r="D2855" s="4">
        <v>3657</v>
      </c>
      <c r="E2855" s="37">
        <v>42076</v>
      </c>
      <c r="F2855" s="53" t="s">
        <v>4</v>
      </c>
    </row>
    <row r="2856" spans="1:6" ht="24.95" customHeight="1" x14ac:dyDescent="0.2">
      <c r="A2856" s="35">
        <v>2854</v>
      </c>
      <c r="B2856" s="36" t="s">
        <v>2519</v>
      </c>
      <c r="C2856" s="3">
        <v>16474.455514365152</v>
      </c>
      <c r="D2856" s="4">
        <v>7632</v>
      </c>
      <c r="E2856" s="37">
        <v>37855</v>
      </c>
      <c r="F2856" s="53" t="s">
        <v>2520</v>
      </c>
    </row>
    <row r="2857" spans="1:6" ht="24.95" customHeight="1" x14ac:dyDescent="0.2">
      <c r="A2857" s="35">
        <v>2855</v>
      </c>
      <c r="B2857" s="36" t="s">
        <v>2521</v>
      </c>
      <c r="C2857" s="3">
        <v>16444.885310472662</v>
      </c>
      <c r="D2857" s="4">
        <v>3750</v>
      </c>
      <c r="E2857" s="37">
        <v>41817</v>
      </c>
      <c r="F2857" s="53" t="s">
        <v>2522</v>
      </c>
    </row>
    <row r="2858" spans="1:6" ht="24.95" customHeight="1" x14ac:dyDescent="0.2">
      <c r="A2858" s="35">
        <v>2856</v>
      </c>
      <c r="B2858" s="36" t="s">
        <v>2523</v>
      </c>
      <c r="C2858" s="3">
        <v>16397</v>
      </c>
      <c r="D2858" s="4">
        <v>2623</v>
      </c>
      <c r="E2858" s="37">
        <v>43868</v>
      </c>
      <c r="F2858" s="53" t="s">
        <v>4</v>
      </c>
    </row>
    <row r="2859" spans="1:6" ht="24.95" customHeight="1" x14ac:dyDescent="0.2">
      <c r="A2859" s="35">
        <v>2857</v>
      </c>
      <c r="B2859" s="36" t="s">
        <v>2524</v>
      </c>
      <c r="C2859" s="3">
        <v>16345.864226135311</v>
      </c>
      <c r="D2859" s="4">
        <v>11145</v>
      </c>
      <c r="E2859" s="37">
        <v>36071</v>
      </c>
      <c r="F2859" s="53" t="s">
        <v>2476</v>
      </c>
    </row>
    <row r="2860" spans="1:6" ht="24.95" customHeight="1" x14ac:dyDescent="0.2">
      <c r="A2860" s="35">
        <v>2858</v>
      </c>
      <c r="B2860" s="36" t="s">
        <v>2525</v>
      </c>
      <c r="C2860" s="3">
        <v>16327.907784986099</v>
      </c>
      <c r="D2860" s="4">
        <v>5397</v>
      </c>
      <c r="E2860" s="37">
        <v>37806</v>
      </c>
      <c r="F2860" s="53" t="s">
        <v>125</v>
      </c>
    </row>
    <row r="2861" spans="1:6" ht="24.95" customHeight="1" x14ac:dyDescent="0.2">
      <c r="A2861" s="35">
        <v>2859</v>
      </c>
      <c r="B2861" s="36" t="s">
        <v>2526</v>
      </c>
      <c r="C2861" s="3">
        <v>16307.23</v>
      </c>
      <c r="D2861" s="4">
        <v>4455</v>
      </c>
      <c r="E2861" s="37">
        <v>42853</v>
      </c>
      <c r="F2861" s="53" t="s">
        <v>2527</v>
      </c>
    </row>
    <row r="2862" spans="1:6" ht="24.95" customHeight="1" x14ac:dyDescent="0.2">
      <c r="A2862" s="35">
        <v>2860</v>
      </c>
      <c r="B2862" s="36" t="s">
        <v>1583</v>
      </c>
      <c r="C2862" s="3">
        <v>16303.67</v>
      </c>
      <c r="D2862" s="4">
        <v>2228</v>
      </c>
      <c r="E2862" s="37">
        <v>44589</v>
      </c>
      <c r="F2862" s="53" t="s">
        <v>505</v>
      </c>
    </row>
    <row r="2863" spans="1:6" ht="24.95" customHeight="1" x14ac:dyDescent="0.2">
      <c r="A2863" s="35">
        <v>2861</v>
      </c>
      <c r="B2863" s="36" t="s">
        <v>6374</v>
      </c>
      <c r="C2863" s="3">
        <f>'2023'!E145</f>
        <v>16297.83</v>
      </c>
      <c r="D2863" s="4">
        <f>'2023'!F145</f>
        <v>3559</v>
      </c>
      <c r="E2863" s="37">
        <v>45156</v>
      </c>
      <c r="F2863" s="53" t="s">
        <v>4</v>
      </c>
    </row>
    <row r="2864" spans="1:6" ht="24.95" customHeight="1" x14ac:dyDescent="0.2">
      <c r="A2864" s="35">
        <v>2862</v>
      </c>
      <c r="B2864" s="36" t="s">
        <v>2528</v>
      </c>
      <c r="C2864" s="3">
        <v>16280.207367933273</v>
      </c>
      <c r="D2864" s="4">
        <v>5404</v>
      </c>
      <c r="E2864" s="37">
        <v>38338</v>
      </c>
      <c r="F2864" s="53" t="s">
        <v>2529</v>
      </c>
    </row>
    <row r="2865" spans="1:6" ht="24.95" customHeight="1" x14ac:dyDescent="0.2">
      <c r="A2865" s="35">
        <v>2863</v>
      </c>
      <c r="B2865" s="36" t="s">
        <v>2530</v>
      </c>
      <c r="C2865" s="3">
        <v>16276</v>
      </c>
      <c r="D2865" s="4">
        <v>2584</v>
      </c>
      <c r="E2865" s="37">
        <v>44512</v>
      </c>
      <c r="F2865" s="53" t="s">
        <v>439</v>
      </c>
    </row>
    <row r="2866" spans="1:6" ht="24.95" customHeight="1" x14ac:dyDescent="0.2">
      <c r="A2866" s="35">
        <v>2864</v>
      </c>
      <c r="B2866" s="36" t="s">
        <v>2531</v>
      </c>
      <c r="C2866" s="3">
        <v>16269.549351251158</v>
      </c>
      <c r="D2866" s="4">
        <v>4260</v>
      </c>
      <c r="E2866" s="37">
        <v>41716</v>
      </c>
      <c r="F2866" s="53" t="s">
        <v>505</v>
      </c>
    </row>
    <row r="2867" spans="1:6" ht="24.95" customHeight="1" x14ac:dyDescent="0.2">
      <c r="A2867" s="35">
        <v>2865</v>
      </c>
      <c r="B2867" s="36" t="s">
        <v>2532</v>
      </c>
      <c r="C2867" s="3">
        <v>16228.56811862836</v>
      </c>
      <c r="D2867" s="4">
        <v>45084</v>
      </c>
      <c r="E2867" s="37">
        <v>34222</v>
      </c>
      <c r="F2867" s="53" t="s">
        <v>2476</v>
      </c>
    </row>
    <row r="2868" spans="1:6" ht="24.95" customHeight="1" x14ac:dyDescent="0.2">
      <c r="A2868" s="35">
        <v>2866</v>
      </c>
      <c r="B2868" s="36" t="s">
        <v>2533</v>
      </c>
      <c r="C2868" s="3">
        <v>16225.671918443004</v>
      </c>
      <c r="D2868" s="4">
        <v>6911</v>
      </c>
      <c r="E2868" s="37">
        <v>36931</v>
      </c>
      <c r="F2868" s="53" t="s">
        <v>1838</v>
      </c>
    </row>
    <row r="2869" spans="1:6" ht="24.95" customHeight="1" x14ac:dyDescent="0.2">
      <c r="A2869" s="35">
        <v>2867</v>
      </c>
      <c r="B2869" s="36" t="s">
        <v>2534</v>
      </c>
      <c r="C2869" s="3">
        <v>16222.196478220576</v>
      </c>
      <c r="D2869" s="4">
        <v>9582</v>
      </c>
      <c r="E2869" s="37">
        <v>36406</v>
      </c>
      <c r="F2869" s="53" t="s">
        <v>184</v>
      </c>
    </row>
    <row r="2870" spans="1:6" ht="24.95" customHeight="1" x14ac:dyDescent="0.2">
      <c r="A2870" s="35">
        <v>2868</v>
      </c>
      <c r="B2870" s="36" t="s">
        <v>2535</v>
      </c>
      <c r="C2870" s="3">
        <v>16189.469416126043</v>
      </c>
      <c r="D2870" s="4">
        <v>4734</v>
      </c>
      <c r="E2870" s="37">
        <v>38128</v>
      </c>
      <c r="F2870" s="53" t="s">
        <v>95</v>
      </c>
    </row>
    <row r="2871" spans="1:6" ht="24.95" customHeight="1" x14ac:dyDescent="0.2">
      <c r="A2871" s="35">
        <v>2869</v>
      </c>
      <c r="B2871" s="36" t="s">
        <v>2536</v>
      </c>
      <c r="C2871" s="3">
        <v>16156.452734012975</v>
      </c>
      <c r="D2871" s="4">
        <v>7115</v>
      </c>
      <c r="E2871" s="37">
        <v>38079</v>
      </c>
      <c r="F2871" s="53" t="s">
        <v>186</v>
      </c>
    </row>
    <row r="2872" spans="1:6" ht="24.95" customHeight="1" x14ac:dyDescent="0.2">
      <c r="A2872" s="35">
        <v>2870</v>
      </c>
      <c r="B2872" s="36" t="s">
        <v>2537</v>
      </c>
      <c r="C2872" s="3">
        <v>16139.799582947175</v>
      </c>
      <c r="D2872" s="4">
        <v>4146</v>
      </c>
      <c r="E2872" s="37">
        <v>39955</v>
      </c>
      <c r="F2872" s="53" t="s">
        <v>6526</v>
      </c>
    </row>
    <row r="2873" spans="1:6" ht="24.95" customHeight="1" x14ac:dyDescent="0.2">
      <c r="A2873" s="35">
        <v>2871</v>
      </c>
      <c r="B2873" s="36" t="s">
        <v>2538</v>
      </c>
      <c r="C2873" s="3">
        <v>16139</v>
      </c>
      <c r="D2873" s="4">
        <v>3250</v>
      </c>
      <c r="E2873" s="37">
        <v>43335</v>
      </c>
      <c r="F2873" s="53" t="s">
        <v>2155</v>
      </c>
    </row>
    <row r="2874" spans="1:6" ht="24.95" customHeight="1" x14ac:dyDescent="0.2">
      <c r="A2874" s="35">
        <v>2872</v>
      </c>
      <c r="B2874" s="36" t="s">
        <v>4696</v>
      </c>
      <c r="C2874" s="3">
        <v>16108.810240963856</v>
      </c>
      <c r="D2874" s="4">
        <v>4122</v>
      </c>
      <c r="E2874" s="37">
        <v>41131</v>
      </c>
      <c r="F2874" s="53" t="s">
        <v>23</v>
      </c>
    </row>
    <row r="2875" spans="1:6" ht="24.95" customHeight="1" x14ac:dyDescent="0.2">
      <c r="A2875" s="35">
        <v>2873</v>
      </c>
      <c r="B2875" s="36" t="s">
        <v>2539</v>
      </c>
      <c r="C2875" s="3">
        <v>16105.18999073216</v>
      </c>
      <c r="D2875" s="4">
        <v>6950</v>
      </c>
      <c r="E2875" s="37">
        <v>35832</v>
      </c>
      <c r="F2875" s="53" t="s">
        <v>184</v>
      </c>
    </row>
    <row r="2876" spans="1:6" ht="24.95" customHeight="1" x14ac:dyDescent="0.2">
      <c r="A2876" s="35">
        <v>2874</v>
      </c>
      <c r="B2876" s="36" t="s">
        <v>4697</v>
      </c>
      <c r="C2876" s="3">
        <v>16084.482159406858</v>
      </c>
      <c r="D2876" s="4">
        <v>3807</v>
      </c>
      <c r="E2876" s="37">
        <v>41614</v>
      </c>
      <c r="F2876" s="53" t="s">
        <v>4</v>
      </c>
    </row>
    <row r="2877" spans="1:6" ht="24.95" customHeight="1" x14ac:dyDescent="0.2">
      <c r="A2877" s="35">
        <v>2875</v>
      </c>
      <c r="B2877" s="36" t="s">
        <v>2540</v>
      </c>
      <c r="C2877" s="3">
        <v>16032.350556070436</v>
      </c>
      <c r="D2877" s="4">
        <v>2483</v>
      </c>
      <c r="E2877" s="37">
        <v>41641</v>
      </c>
      <c r="F2877" s="53" t="s">
        <v>23</v>
      </c>
    </row>
    <row r="2878" spans="1:6" ht="24.95" customHeight="1" x14ac:dyDescent="0.2">
      <c r="A2878" s="35">
        <v>2876</v>
      </c>
      <c r="B2878" s="36" t="s">
        <v>2541</v>
      </c>
      <c r="C2878" s="3">
        <v>15995.481927710844</v>
      </c>
      <c r="D2878" s="4">
        <v>4654</v>
      </c>
      <c r="E2878" s="37">
        <v>38317</v>
      </c>
      <c r="F2878" s="53" t="s">
        <v>444</v>
      </c>
    </row>
    <row r="2879" spans="1:6" ht="24.95" customHeight="1" x14ac:dyDescent="0.2">
      <c r="A2879" s="35">
        <v>2877</v>
      </c>
      <c r="B2879" s="36" t="s">
        <v>2542</v>
      </c>
      <c r="C2879" s="3">
        <v>15956.614921223356</v>
      </c>
      <c r="D2879" s="4">
        <v>5769</v>
      </c>
      <c r="E2879" s="37">
        <v>38919</v>
      </c>
      <c r="F2879" s="53" t="s">
        <v>125</v>
      </c>
    </row>
    <row r="2880" spans="1:6" ht="24.95" customHeight="1" x14ac:dyDescent="0.2">
      <c r="A2880" s="35">
        <v>2878</v>
      </c>
      <c r="B2880" s="36" t="s">
        <v>2543</v>
      </c>
      <c r="C2880" s="3">
        <v>15954.587581093605</v>
      </c>
      <c r="D2880" s="4">
        <v>8034</v>
      </c>
      <c r="E2880" s="37">
        <v>36399</v>
      </c>
      <c r="F2880" s="53" t="s">
        <v>374</v>
      </c>
    </row>
    <row r="2881" spans="1:6" ht="24.95" customHeight="1" x14ac:dyDescent="0.2">
      <c r="A2881" s="35">
        <v>2879</v>
      </c>
      <c r="B2881" s="36" t="s">
        <v>2544</v>
      </c>
      <c r="C2881" s="3">
        <v>15943.08966635774</v>
      </c>
      <c r="D2881" s="4">
        <v>4508</v>
      </c>
      <c r="E2881" s="37">
        <v>40123</v>
      </c>
      <c r="F2881" s="53" t="s">
        <v>4</v>
      </c>
    </row>
    <row r="2882" spans="1:6" ht="24.95" customHeight="1" x14ac:dyDescent="0.2">
      <c r="A2882" s="35">
        <v>2880</v>
      </c>
      <c r="B2882" s="36" t="s">
        <v>2545</v>
      </c>
      <c r="C2882" s="3">
        <v>15918.32</v>
      </c>
      <c r="D2882" s="4">
        <v>2653</v>
      </c>
      <c r="E2882" s="37">
        <v>44442</v>
      </c>
      <c r="F2882" s="53" t="s">
        <v>4</v>
      </c>
    </row>
    <row r="2883" spans="1:6" ht="24.95" customHeight="1" x14ac:dyDescent="0.2">
      <c r="A2883" s="35">
        <v>2881</v>
      </c>
      <c r="B2883" s="36" t="s">
        <v>6375</v>
      </c>
      <c r="C2883" s="3">
        <f>'2023'!E146</f>
        <v>15916.21</v>
      </c>
      <c r="D2883" s="4">
        <f>'2023'!F146</f>
        <v>2262</v>
      </c>
      <c r="E2883" s="37">
        <v>45233</v>
      </c>
      <c r="F2883" s="53" t="s">
        <v>489</v>
      </c>
    </row>
    <row r="2884" spans="1:6" ht="24.95" customHeight="1" x14ac:dyDescent="0.2">
      <c r="A2884" s="35">
        <v>2882</v>
      </c>
      <c r="B2884" s="36" t="s">
        <v>2546</v>
      </c>
      <c r="C2884" s="3">
        <v>15916</v>
      </c>
      <c r="D2884" s="4">
        <v>3478</v>
      </c>
      <c r="E2884" s="37">
        <v>42111</v>
      </c>
      <c r="F2884" s="53" t="s">
        <v>4</v>
      </c>
    </row>
    <row r="2885" spans="1:6" ht="24.95" customHeight="1" x14ac:dyDescent="0.2">
      <c r="A2885" s="35">
        <v>2883</v>
      </c>
      <c r="B2885" s="36" t="s">
        <v>2547</v>
      </c>
      <c r="C2885" s="3">
        <v>15910.275718257646</v>
      </c>
      <c r="D2885" s="4">
        <v>9336</v>
      </c>
      <c r="E2885" s="37">
        <v>35937</v>
      </c>
      <c r="F2885" s="53" t="s">
        <v>6530</v>
      </c>
    </row>
    <row r="2886" spans="1:6" ht="24.95" customHeight="1" x14ac:dyDescent="0.2">
      <c r="A2886" s="35">
        <v>2884</v>
      </c>
      <c r="B2886" s="36" t="s">
        <v>2548</v>
      </c>
      <c r="C2886" s="3">
        <v>15908</v>
      </c>
      <c r="D2886" s="4">
        <v>3191</v>
      </c>
      <c r="E2886" s="37">
        <v>43770</v>
      </c>
      <c r="F2886" s="53" t="s">
        <v>2549</v>
      </c>
    </row>
    <row r="2887" spans="1:6" ht="24.95" customHeight="1" x14ac:dyDescent="0.2">
      <c r="A2887" s="35">
        <v>2885</v>
      </c>
      <c r="B2887" s="36" t="s">
        <v>2563</v>
      </c>
      <c r="C2887" s="3">
        <f>15678.5+'2023'!E375</f>
        <v>15880.26</v>
      </c>
      <c r="D2887" s="4">
        <f>3143+'2023'!F375</f>
        <v>3181</v>
      </c>
      <c r="E2887" s="37">
        <v>44533</v>
      </c>
      <c r="F2887" s="53" t="s">
        <v>311</v>
      </c>
    </row>
    <row r="2888" spans="1:6" ht="24.95" customHeight="1" x14ac:dyDescent="0.2">
      <c r="A2888" s="35">
        <v>2886</v>
      </c>
      <c r="B2888" s="36" t="s">
        <v>2550</v>
      </c>
      <c r="C2888" s="3">
        <v>15866</v>
      </c>
      <c r="D2888" s="4">
        <v>2909</v>
      </c>
      <c r="E2888" s="37">
        <v>43693</v>
      </c>
      <c r="F2888" s="53" t="s">
        <v>559</v>
      </c>
    </row>
    <row r="2889" spans="1:6" ht="24.95" customHeight="1" x14ac:dyDescent="0.2">
      <c r="A2889" s="35">
        <v>2887</v>
      </c>
      <c r="B2889" s="36" t="s">
        <v>2551</v>
      </c>
      <c r="C2889" s="3">
        <v>15863.646895273401</v>
      </c>
      <c r="D2889" s="4">
        <v>8785</v>
      </c>
      <c r="E2889" s="37">
        <v>35979</v>
      </c>
      <c r="F2889" s="53" t="s">
        <v>673</v>
      </c>
    </row>
    <row r="2890" spans="1:6" ht="24.95" customHeight="1" x14ac:dyDescent="0.2">
      <c r="A2890" s="35">
        <v>2888</v>
      </c>
      <c r="B2890" s="36" t="s">
        <v>2552</v>
      </c>
      <c r="C2890" s="3">
        <v>15850.034754402224</v>
      </c>
      <c r="D2890" s="4">
        <v>4132</v>
      </c>
      <c r="E2890" s="37">
        <v>39143</v>
      </c>
      <c r="F2890" s="53" t="s">
        <v>2341</v>
      </c>
    </row>
    <row r="2891" spans="1:6" ht="24.95" customHeight="1" x14ac:dyDescent="0.2">
      <c r="A2891" s="35">
        <v>2889</v>
      </c>
      <c r="B2891" s="36" t="s">
        <v>2553</v>
      </c>
      <c r="C2891" s="3">
        <v>15844.531974050047</v>
      </c>
      <c r="D2891" s="4">
        <v>4290</v>
      </c>
      <c r="E2891" s="37">
        <v>40214</v>
      </c>
      <c r="F2891" s="53" t="s">
        <v>4</v>
      </c>
    </row>
    <row r="2892" spans="1:6" ht="24.95" customHeight="1" x14ac:dyDescent="0.2">
      <c r="A2892" s="35">
        <v>2890</v>
      </c>
      <c r="B2892" s="36" t="s">
        <v>2554</v>
      </c>
      <c r="C2892" s="3">
        <v>15841.925393883226</v>
      </c>
      <c r="D2892" s="4">
        <v>6115</v>
      </c>
      <c r="E2892" s="37">
        <v>37792</v>
      </c>
      <c r="F2892" s="53" t="s">
        <v>6530</v>
      </c>
    </row>
    <row r="2893" spans="1:6" ht="24.95" customHeight="1" x14ac:dyDescent="0.2">
      <c r="A2893" s="35">
        <v>2891</v>
      </c>
      <c r="B2893" s="36" t="s">
        <v>2555</v>
      </c>
      <c r="C2893" s="3">
        <v>15823</v>
      </c>
      <c r="D2893" s="4">
        <v>4838</v>
      </c>
      <c r="E2893" s="37">
        <v>41936</v>
      </c>
      <c r="F2893" s="53" t="s">
        <v>311</v>
      </c>
    </row>
    <row r="2894" spans="1:6" ht="24.95" customHeight="1" x14ac:dyDescent="0.2">
      <c r="A2894" s="35">
        <v>2892</v>
      </c>
      <c r="B2894" s="36" t="s">
        <v>2556</v>
      </c>
      <c r="C2894" s="3">
        <v>15810.646431881372</v>
      </c>
      <c r="D2894" s="4">
        <v>5592</v>
      </c>
      <c r="E2894" s="37">
        <v>37197</v>
      </c>
      <c r="F2894" s="53" t="s">
        <v>6530</v>
      </c>
    </row>
    <row r="2895" spans="1:6" ht="24.95" customHeight="1" x14ac:dyDescent="0.2">
      <c r="A2895" s="35">
        <v>2893</v>
      </c>
      <c r="B2895" s="36" t="s">
        <v>2557</v>
      </c>
      <c r="C2895" s="3">
        <v>15776.471269694162</v>
      </c>
      <c r="D2895" s="4">
        <v>4746</v>
      </c>
      <c r="E2895" s="37">
        <v>38128</v>
      </c>
      <c r="F2895" s="53" t="s">
        <v>763</v>
      </c>
    </row>
    <row r="2896" spans="1:6" ht="24.95" customHeight="1" x14ac:dyDescent="0.2">
      <c r="A2896" s="35">
        <v>2894</v>
      </c>
      <c r="B2896" s="36" t="s">
        <v>4698</v>
      </c>
      <c r="C2896" s="3">
        <v>15758.659638554218</v>
      </c>
      <c r="D2896" s="4">
        <v>3914</v>
      </c>
      <c r="E2896" s="37">
        <v>41467</v>
      </c>
      <c r="F2896" s="53" t="s">
        <v>4</v>
      </c>
    </row>
    <row r="2897" spans="1:6" ht="24.95" customHeight="1" x14ac:dyDescent="0.2">
      <c r="A2897" s="35">
        <v>2895</v>
      </c>
      <c r="B2897" s="36" t="s">
        <v>7266</v>
      </c>
      <c r="C2897" s="3">
        <f>'2024'!E143</f>
        <v>15756</v>
      </c>
      <c r="D2897" s="4">
        <f>'2024'!F143</f>
        <v>3321</v>
      </c>
      <c r="E2897" s="37">
        <v>45527</v>
      </c>
      <c r="F2897" s="53" t="s">
        <v>129</v>
      </c>
    </row>
    <row r="2898" spans="1:6" ht="24.95" customHeight="1" x14ac:dyDescent="0.2">
      <c r="A2898" s="35">
        <v>2896</v>
      </c>
      <c r="B2898" s="36" t="s">
        <v>2558</v>
      </c>
      <c r="C2898" s="3">
        <v>15746.930027803523</v>
      </c>
      <c r="D2898" s="4">
        <v>10925</v>
      </c>
      <c r="E2898" s="37">
        <v>35566</v>
      </c>
      <c r="F2898" s="53" t="s">
        <v>6530</v>
      </c>
    </row>
    <row r="2899" spans="1:6" ht="24.95" customHeight="1" x14ac:dyDescent="0.2">
      <c r="A2899" s="35">
        <v>2897</v>
      </c>
      <c r="B2899" s="36" t="s">
        <v>2559</v>
      </c>
      <c r="C2899" s="3">
        <v>15723.470806302132</v>
      </c>
      <c r="D2899" s="4">
        <v>8011</v>
      </c>
      <c r="E2899" s="37">
        <v>36301</v>
      </c>
      <c r="F2899" s="53" t="s">
        <v>673</v>
      </c>
    </row>
    <row r="2900" spans="1:6" ht="24.95" customHeight="1" x14ac:dyDescent="0.2">
      <c r="A2900" s="35">
        <v>2898</v>
      </c>
      <c r="B2900" s="36" t="s">
        <v>2560</v>
      </c>
      <c r="C2900" s="3">
        <v>15717.1</v>
      </c>
      <c r="D2900" s="4">
        <v>2639</v>
      </c>
      <c r="E2900" s="37">
        <v>43791</v>
      </c>
      <c r="F2900" s="53" t="s">
        <v>4</v>
      </c>
    </row>
    <row r="2901" spans="1:6" ht="24.95" customHeight="1" x14ac:dyDescent="0.2">
      <c r="A2901" s="35">
        <v>2899</v>
      </c>
      <c r="B2901" s="36" t="s">
        <v>2561</v>
      </c>
      <c r="C2901" s="3">
        <v>15708.120945319741</v>
      </c>
      <c r="D2901" s="4">
        <v>5121</v>
      </c>
      <c r="E2901" s="37">
        <v>37225</v>
      </c>
      <c r="F2901" s="53" t="s">
        <v>6530</v>
      </c>
    </row>
    <row r="2902" spans="1:6" ht="24.95" customHeight="1" x14ac:dyDescent="0.2">
      <c r="A2902" s="35">
        <v>2900</v>
      </c>
      <c r="B2902" s="36" t="s">
        <v>2562</v>
      </c>
      <c r="C2902" s="3">
        <v>15701.749304911957</v>
      </c>
      <c r="D2902" s="4">
        <v>4464</v>
      </c>
      <c r="E2902" s="37">
        <v>39766</v>
      </c>
      <c r="F2902" s="53" t="s">
        <v>45</v>
      </c>
    </row>
    <row r="2903" spans="1:6" ht="24.95" customHeight="1" x14ac:dyDescent="0.2">
      <c r="A2903" s="35">
        <v>2901</v>
      </c>
      <c r="B2903" s="36" t="s">
        <v>2564</v>
      </c>
      <c r="C2903" s="3">
        <v>15648.748841519926</v>
      </c>
      <c r="D2903" s="4">
        <v>9650</v>
      </c>
      <c r="E2903" s="37">
        <v>35909</v>
      </c>
      <c r="F2903" s="53" t="s">
        <v>2476</v>
      </c>
    </row>
    <row r="2904" spans="1:6" ht="24.95" customHeight="1" x14ac:dyDescent="0.2">
      <c r="A2904" s="35">
        <v>2902</v>
      </c>
      <c r="B2904" s="36" t="s">
        <v>2565</v>
      </c>
      <c r="C2904" s="3">
        <v>15623</v>
      </c>
      <c r="D2904" s="4">
        <v>2382</v>
      </c>
      <c r="E2904" s="37">
        <v>44610</v>
      </c>
      <c r="F2904" s="53" t="s">
        <v>103</v>
      </c>
    </row>
    <row r="2905" spans="1:6" ht="24.95" customHeight="1" x14ac:dyDescent="0.2">
      <c r="A2905" s="35">
        <v>2903</v>
      </c>
      <c r="B2905" s="36" t="s">
        <v>2566</v>
      </c>
      <c r="C2905" s="3">
        <v>15613.87859128823</v>
      </c>
      <c r="D2905" s="4">
        <v>4513</v>
      </c>
      <c r="E2905" s="37">
        <v>39024</v>
      </c>
      <c r="F2905" s="53" t="s">
        <v>565</v>
      </c>
    </row>
    <row r="2906" spans="1:6" ht="24.95" customHeight="1" x14ac:dyDescent="0.2">
      <c r="A2906" s="35">
        <v>2904</v>
      </c>
      <c r="B2906" s="36" t="s">
        <v>2567</v>
      </c>
      <c r="C2906" s="3">
        <v>15536.6</v>
      </c>
      <c r="D2906" s="4">
        <v>3742</v>
      </c>
      <c r="E2906" s="37">
        <v>42776</v>
      </c>
      <c r="F2906" s="53" t="s">
        <v>2239</v>
      </c>
    </row>
    <row r="2907" spans="1:6" ht="24.95" customHeight="1" x14ac:dyDescent="0.2">
      <c r="A2907" s="35">
        <v>2905</v>
      </c>
      <c r="B2907" s="36" t="s">
        <v>2568</v>
      </c>
      <c r="C2907" s="3">
        <v>15533</v>
      </c>
      <c r="D2907" s="4">
        <v>3157</v>
      </c>
      <c r="E2907" s="37">
        <v>43329</v>
      </c>
      <c r="F2907" s="53" t="s">
        <v>129</v>
      </c>
    </row>
    <row r="2908" spans="1:6" ht="24.95" customHeight="1" x14ac:dyDescent="0.2">
      <c r="A2908" s="35">
        <v>2906</v>
      </c>
      <c r="B2908" s="36" t="s">
        <v>2569</v>
      </c>
      <c r="C2908" s="3">
        <v>15517.840593141798</v>
      </c>
      <c r="D2908" s="4">
        <v>4441</v>
      </c>
      <c r="E2908" s="37">
        <v>38359</v>
      </c>
      <c r="F2908" s="53" t="s">
        <v>2570</v>
      </c>
    </row>
    <row r="2909" spans="1:6" ht="24.95" customHeight="1" x14ac:dyDescent="0.2">
      <c r="A2909" s="35">
        <v>2907</v>
      </c>
      <c r="B2909" s="36" t="s">
        <v>2571</v>
      </c>
      <c r="C2909" s="3">
        <v>15472.659870250232</v>
      </c>
      <c r="D2909" s="4">
        <v>5793</v>
      </c>
      <c r="E2909" s="37">
        <v>37015</v>
      </c>
      <c r="F2909" s="53" t="s">
        <v>1066</v>
      </c>
    </row>
    <row r="2910" spans="1:6" ht="24.95" customHeight="1" x14ac:dyDescent="0.2">
      <c r="A2910" s="35">
        <v>2908</v>
      </c>
      <c r="B2910" s="36" t="s">
        <v>2572</v>
      </c>
      <c r="C2910" s="3">
        <v>15464</v>
      </c>
      <c r="D2910" s="4">
        <v>3578</v>
      </c>
      <c r="E2910" s="37">
        <v>42902</v>
      </c>
      <c r="F2910" s="53" t="s">
        <v>439</v>
      </c>
    </row>
    <row r="2911" spans="1:6" ht="24.95" customHeight="1" x14ac:dyDescent="0.2">
      <c r="A2911" s="35">
        <v>2909</v>
      </c>
      <c r="B2911" s="36" t="s">
        <v>2573</v>
      </c>
      <c r="C2911" s="3">
        <v>15432.257877664504</v>
      </c>
      <c r="D2911" s="4">
        <v>4662</v>
      </c>
      <c r="E2911" s="37">
        <v>40494</v>
      </c>
      <c r="F2911" s="53" t="s">
        <v>45</v>
      </c>
    </row>
    <row r="2912" spans="1:6" ht="24.95" customHeight="1" x14ac:dyDescent="0.2">
      <c r="A2912" s="35">
        <v>2910</v>
      </c>
      <c r="B2912" s="36" t="s">
        <v>2574</v>
      </c>
      <c r="C2912" s="3">
        <v>15431.24420759963</v>
      </c>
      <c r="D2912" s="4">
        <v>5616</v>
      </c>
      <c r="E2912" s="37">
        <v>40347</v>
      </c>
      <c r="F2912" s="53" t="s">
        <v>4</v>
      </c>
    </row>
    <row r="2913" spans="1:6" ht="24.95" customHeight="1" x14ac:dyDescent="0.2">
      <c r="A2913" s="35">
        <v>2911</v>
      </c>
      <c r="B2913" s="36" t="s">
        <v>4699</v>
      </c>
      <c r="C2913" s="3">
        <v>15421.686746987953</v>
      </c>
      <c r="D2913" s="4">
        <v>4436</v>
      </c>
      <c r="E2913" s="37">
        <v>41502</v>
      </c>
      <c r="F2913" s="53" t="s">
        <v>41</v>
      </c>
    </row>
    <row r="2914" spans="1:6" ht="24.95" customHeight="1" x14ac:dyDescent="0.2">
      <c r="A2914" s="35">
        <v>2912</v>
      </c>
      <c r="B2914" s="36" t="s">
        <v>2611</v>
      </c>
      <c r="C2914" s="3">
        <f>14831.43+'2023'!E342</f>
        <v>15395.43</v>
      </c>
      <c r="D2914" s="4">
        <f>2763+'2023'!F342</f>
        <v>2873</v>
      </c>
      <c r="E2914" s="37">
        <v>44057</v>
      </c>
      <c r="F2914" s="53" t="s">
        <v>25</v>
      </c>
    </row>
    <row r="2915" spans="1:6" ht="24.95" customHeight="1" x14ac:dyDescent="0.2">
      <c r="A2915" s="35">
        <v>2913</v>
      </c>
      <c r="B2915" s="36" t="s">
        <v>7267</v>
      </c>
      <c r="C2915" s="3">
        <f>'2024'!E144</f>
        <v>15371.07</v>
      </c>
      <c r="D2915" s="4">
        <f>'2024'!F144</f>
        <v>2404</v>
      </c>
      <c r="E2915" s="37">
        <v>45317</v>
      </c>
      <c r="F2915" s="53" t="s">
        <v>5091</v>
      </c>
    </row>
    <row r="2916" spans="1:6" ht="24.95" customHeight="1" x14ac:dyDescent="0.2">
      <c r="A2916" s="35">
        <v>2914</v>
      </c>
      <c r="B2916" s="36" t="s">
        <v>2575</v>
      </c>
      <c r="C2916" s="3">
        <v>15363.47312326228</v>
      </c>
      <c r="D2916" s="4">
        <v>5860</v>
      </c>
      <c r="E2916" s="37">
        <v>37134</v>
      </c>
      <c r="F2916" s="53" t="s">
        <v>176</v>
      </c>
    </row>
    <row r="2917" spans="1:6" ht="24.95" customHeight="1" x14ac:dyDescent="0.2">
      <c r="A2917" s="35">
        <v>2915</v>
      </c>
      <c r="B2917" s="36" t="s">
        <v>2576</v>
      </c>
      <c r="C2917" s="3">
        <v>15358.83920296571</v>
      </c>
      <c r="D2917" s="4">
        <v>21278</v>
      </c>
      <c r="E2917" s="37">
        <v>34642</v>
      </c>
      <c r="F2917" s="53" t="s">
        <v>6530</v>
      </c>
    </row>
    <row r="2918" spans="1:6" ht="24.95" customHeight="1" x14ac:dyDescent="0.2">
      <c r="A2918" s="35">
        <v>2916</v>
      </c>
      <c r="B2918" s="36" t="s">
        <v>2577</v>
      </c>
      <c r="C2918" s="3">
        <v>15305.838739573679</v>
      </c>
      <c r="D2918" s="4">
        <v>5375</v>
      </c>
      <c r="E2918" s="37">
        <v>39556</v>
      </c>
      <c r="F2918" s="53" t="s">
        <v>245</v>
      </c>
    </row>
    <row r="2919" spans="1:6" ht="24.95" customHeight="1" x14ac:dyDescent="0.2">
      <c r="A2919" s="35">
        <v>2917</v>
      </c>
      <c r="B2919" s="36" t="s">
        <v>4700</v>
      </c>
      <c r="C2919" s="3">
        <v>15305.838739573679</v>
      </c>
      <c r="D2919" s="4">
        <v>4161</v>
      </c>
      <c r="E2919" s="37">
        <v>41005</v>
      </c>
      <c r="F2919" s="53" t="s">
        <v>4</v>
      </c>
    </row>
    <row r="2920" spans="1:6" ht="24.95" customHeight="1" x14ac:dyDescent="0.2">
      <c r="A2920" s="35">
        <v>2918</v>
      </c>
      <c r="B2920" s="36" t="s">
        <v>2578</v>
      </c>
      <c r="C2920" s="3">
        <v>15277.2</v>
      </c>
      <c r="D2920" s="4">
        <v>2229</v>
      </c>
      <c r="E2920" s="37">
        <v>44603</v>
      </c>
      <c r="F2920" s="53" t="s">
        <v>505</v>
      </c>
    </row>
    <row r="2921" spans="1:6" ht="24.95" customHeight="1" x14ac:dyDescent="0.2">
      <c r="A2921" s="35">
        <v>2919</v>
      </c>
      <c r="B2921" s="36" t="s">
        <v>2579</v>
      </c>
      <c r="C2921" s="3">
        <v>15277.060000000001</v>
      </c>
      <c r="D2921" s="4">
        <v>3126</v>
      </c>
      <c r="E2921" s="37">
        <v>44582</v>
      </c>
      <c r="F2921" s="53" t="s">
        <v>4</v>
      </c>
    </row>
    <row r="2922" spans="1:6" ht="24.95" customHeight="1" x14ac:dyDescent="0.2">
      <c r="A2922" s="35">
        <v>2920</v>
      </c>
      <c r="B2922" s="36" t="s">
        <v>2580</v>
      </c>
      <c r="C2922" s="3">
        <v>15260.078776645043</v>
      </c>
      <c r="D2922" s="4">
        <v>7282</v>
      </c>
      <c r="E2922" s="37">
        <v>36266</v>
      </c>
      <c r="F2922" s="53" t="s">
        <v>374</v>
      </c>
    </row>
    <row r="2923" spans="1:6" ht="24.95" customHeight="1" x14ac:dyDescent="0.2">
      <c r="A2923" s="35">
        <v>2921</v>
      </c>
      <c r="B2923" s="36" t="s">
        <v>2581</v>
      </c>
      <c r="C2923" s="3">
        <v>15247.625115848008</v>
      </c>
      <c r="D2923" s="4">
        <v>6630</v>
      </c>
      <c r="E2923" s="37">
        <v>36322</v>
      </c>
      <c r="F2923" s="53" t="s">
        <v>2582</v>
      </c>
    </row>
    <row r="2924" spans="1:6" ht="24.95" customHeight="1" x14ac:dyDescent="0.2">
      <c r="A2924" s="35">
        <v>2922</v>
      </c>
      <c r="B2924" s="36" t="s">
        <v>4701</v>
      </c>
      <c r="C2924" s="3">
        <v>15232.13044485635</v>
      </c>
      <c r="D2924" s="4">
        <v>3599</v>
      </c>
      <c r="E2924" s="37">
        <v>41586</v>
      </c>
      <c r="F2924" s="53" t="s">
        <v>23</v>
      </c>
    </row>
    <row r="2925" spans="1:6" ht="24.95" customHeight="1" x14ac:dyDescent="0.2">
      <c r="A2925" s="35">
        <v>2923</v>
      </c>
      <c r="B2925" s="36" t="s">
        <v>2583</v>
      </c>
      <c r="C2925" s="3">
        <v>15230.470000000001</v>
      </c>
      <c r="D2925" s="4">
        <v>3634</v>
      </c>
      <c r="E2925" s="37">
        <v>42118</v>
      </c>
      <c r="F2925" s="53" t="s">
        <v>16</v>
      </c>
    </row>
    <row r="2926" spans="1:6" ht="24.95" customHeight="1" x14ac:dyDescent="0.2">
      <c r="A2926" s="35">
        <v>2924</v>
      </c>
      <c r="B2926" s="36" t="s">
        <v>2584</v>
      </c>
      <c r="C2926" s="3">
        <v>15220.690454124189</v>
      </c>
      <c r="D2926" s="4">
        <v>6508</v>
      </c>
      <c r="E2926" s="37">
        <v>36756</v>
      </c>
      <c r="F2926" s="53" t="s">
        <v>1890</v>
      </c>
    </row>
    <row r="2927" spans="1:6" ht="24.95" customHeight="1" x14ac:dyDescent="0.2">
      <c r="A2927" s="35">
        <v>2925</v>
      </c>
      <c r="B2927" s="36" t="s">
        <v>2585</v>
      </c>
      <c r="C2927" s="3">
        <v>15190.9</v>
      </c>
      <c r="D2927" s="4">
        <v>3764</v>
      </c>
      <c r="E2927" s="37">
        <v>44050</v>
      </c>
      <c r="F2927" s="53" t="s">
        <v>505</v>
      </c>
    </row>
    <row r="2928" spans="1:6" ht="24.95" customHeight="1" x14ac:dyDescent="0.2">
      <c r="A2928" s="35">
        <v>2926</v>
      </c>
      <c r="B2928" s="36" t="s">
        <v>2586</v>
      </c>
      <c r="C2928" s="3">
        <v>15181.881371640407</v>
      </c>
      <c r="D2928" s="4">
        <v>5241</v>
      </c>
      <c r="E2928" s="37">
        <v>38345</v>
      </c>
      <c r="F2928" s="53" t="s">
        <v>125</v>
      </c>
    </row>
    <row r="2929" spans="1:6" ht="24.95" customHeight="1" x14ac:dyDescent="0.2">
      <c r="A2929" s="35">
        <v>2927</v>
      </c>
      <c r="B2929" s="36" t="s">
        <v>2587</v>
      </c>
      <c r="C2929" s="3">
        <v>15174.901529193699</v>
      </c>
      <c r="D2929" s="4">
        <v>5093</v>
      </c>
      <c r="E2929" s="37">
        <v>38590</v>
      </c>
      <c r="F2929" s="53" t="s">
        <v>1260</v>
      </c>
    </row>
    <row r="2930" spans="1:6" ht="24.95" customHeight="1" x14ac:dyDescent="0.2">
      <c r="A2930" s="35">
        <v>2928</v>
      </c>
      <c r="B2930" s="36" t="s">
        <v>2588</v>
      </c>
      <c r="C2930" s="3">
        <v>15137.859128822985</v>
      </c>
      <c r="D2930" s="4">
        <v>6657</v>
      </c>
      <c r="E2930" s="37">
        <v>36448</v>
      </c>
      <c r="F2930" s="53" t="s">
        <v>2589</v>
      </c>
    </row>
    <row r="2931" spans="1:6" ht="24.95" customHeight="1" x14ac:dyDescent="0.2">
      <c r="A2931" s="35">
        <v>2929</v>
      </c>
      <c r="B2931" s="36" t="s">
        <v>2590</v>
      </c>
      <c r="C2931" s="3">
        <v>15134.02</v>
      </c>
      <c r="D2931" s="4">
        <v>3041</v>
      </c>
      <c r="E2931" s="37">
        <v>43553</v>
      </c>
      <c r="F2931" s="53" t="s">
        <v>16</v>
      </c>
    </row>
    <row r="2932" spans="1:6" ht="24.95" customHeight="1" x14ac:dyDescent="0.2">
      <c r="A2932" s="35">
        <v>2930</v>
      </c>
      <c r="B2932" s="36" t="s">
        <v>2591</v>
      </c>
      <c r="C2932" s="3">
        <v>15120.481927710844</v>
      </c>
      <c r="D2932" s="4">
        <v>34485</v>
      </c>
      <c r="E2932" s="37">
        <v>34390</v>
      </c>
      <c r="F2932" s="53" t="s">
        <v>2476</v>
      </c>
    </row>
    <row r="2933" spans="1:6" ht="24.95" customHeight="1" x14ac:dyDescent="0.2">
      <c r="A2933" s="35">
        <v>2931</v>
      </c>
      <c r="B2933" s="36" t="s">
        <v>6377</v>
      </c>
      <c r="C2933" s="3">
        <f>'2023'!E149+'2024'!E366</f>
        <v>15100.47</v>
      </c>
      <c r="D2933" s="4">
        <f>'2023'!F149+'2024'!F366</f>
        <v>2283</v>
      </c>
      <c r="E2933" s="37">
        <v>45205</v>
      </c>
      <c r="F2933" s="53" t="s">
        <v>5340</v>
      </c>
    </row>
    <row r="2934" spans="1:6" ht="24.95" customHeight="1" x14ac:dyDescent="0.2">
      <c r="A2934" s="35">
        <v>2932</v>
      </c>
      <c r="B2934" s="36" t="s">
        <v>2592</v>
      </c>
      <c r="C2934" s="3">
        <v>15084.599999999999</v>
      </c>
      <c r="D2934" s="4">
        <v>2417</v>
      </c>
      <c r="E2934" s="37">
        <v>44323</v>
      </c>
      <c r="F2934" s="53" t="s">
        <v>505</v>
      </c>
    </row>
    <row r="2935" spans="1:6" ht="24.95" customHeight="1" x14ac:dyDescent="0.2">
      <c r="A2935" s="35">
        <v>2933</v>
      </c>
      <c r="B2935" s="36" t="s">
        <v>2593</v>
      </c>
      <c r="C2935" s="3">
        <v>15073.68</v>
      </c>
      <c r="D2935" s="4">
        <v>4634</v>
      </c>
      <c r="E2935" s="37">
        <v>43392</v>
      </c>
      <c r="F2935" s="53" t="s">
        <v>439</v>
      </c>
    </row>
    <row r="2936" spans="1:6" ht="24.95" customHeight="1" x14ac:dyDescent="0.2">
      <c r="A2936" s="35">
        <v>2934</v>
      </c>
      <c r="B2936" s="36" t="s">
        <v>2594</v>
      </c>
      <c r="C2936" s="3">
        <v>15064.006024096387</v>
      </c>
      <c r="D2936" s="4">
        <v>5589</v>
      </c>
      <c r="E2936" s="37">
        <v>37197</v>
      </c>
      <c r="F2936" s="53" t="s">
        <v>673</v>
      </c>
    </row>
    <row r="2937" spans="1:6" ht="24.95" customHeight="1" x14ac:dyDescent="0.2">
      <c r="A2937" s="35">
        <v>2935</v>
      </c>
      <c r="B2937" s="36" t="s">
        <v>2595</v>
      </c>
      <c r="C2937" s="3">
        <v>15062.268303985173</v>
      </c>
      <c r="D2937" s="4">
        <v>7258</v>
      </c>
      <c r="E2937" s="37">
        <v>36693</v>
      </c>
      <c r="F2937" s="53" t="s">
        <v>673</v>
      </c>
    </row>
    <row r="2938" spans="1:6" ht="24.95" customHeight="1" x14ac:dyDescent="0.2">
      <c r="A2938" s="35">
        <v>2936</v>
      </c>
      <c r="B2938" s="36" t="s">
        <v>2596</v>
      </c>
      <c r="C2938" s="3">
        <v>15051.841983317887</v>
      </c>
      <c r="D2938" s="4">
        <v>4858</v>
      </c>
      <c r="E2938" s="37">
        <v>38100</v>
      </c>
      <c r="F2938" s="53" t="s">
        <v>45</v>
      </c>
    </row>
    <row r="2939" spans="1:6" ht="24.95" customHeight="1" x14ac:dyDescent="0.2">
      <c r="A2939" s="35">
        <v>2937</v>
      </c>
      <c r="B2939" s="36" t="s">
        <v>2597</v>
      </c>
      <c r="C2939" s="3">
        <v>15045.180722891568</v>
      </c>
      <c r="D2939" s="4">
        <v>7436</v>
      </c>
      <c r="E2939" s="37">
        <v>36742</v>
      </c>
      <c r="F2939" s="53" t="s">
        <v>673</v>
      </c>
    </row>
    <row r="2940" spans="1:6" ht="24.95" customHeight="1" x14ac:dyDescent="0.2">
      <c r="A2940" s="35">
        <v>2938</v>
      </c>
      <c r="B2940" s="36" t="s">
        <v>4702</v>
      </c>
      <c r="C2940" s="3">
        <v>15045.093836886006</v>
      </c>
      <c r="D2940" s="4">
        <v>3740</v>
      </c>
      <c r="E2940" s="37">
        <v>41390</v>
      </c>
      <c r="F2940" s="53" t="s">
        <v>272</v>
      </c>
    </row>
    <row r="2941" spans="1:6" ht="24.95" customHeight="1" x14ac:dyDescent="0.2">
      <c r="A2941" s="35">
        <v>2939</v>
      </c>
      <c r="B2941" s="36" t="s">
        <v>2598</v>
      </c>
      <c r="C2941" s="3">
        <v>15000.144810009268</v>
      </c>
      <c r="D2941" s="4">
        <v>3725</v>
      </c>
      <c r="E2941" s="37">
        <v>40306</v>
      </c>
      <c r="F2941" s="53" t="s">
        <v>6524</v>
      </c>
    </row>
    <row r="2942" spans="1:6" ht="24.95" customHeight="1" x14ac:dyDescent="0.2">
      <c r="A2942" s="35">
        <v>2940</v>
      </c>
      <c r="B2942" s="36" t="s">
        <v>2599</v>
      </c>
      <c r="C2942" s="3">
        <v>14966.693697868397</v>
      </c>
      <c r="D2942" s="4">
        <v>9411</v>
      </c>
      <c r="E2942" s="37">
        <v>35692</v>
      </c>
      <c r="F2942" s="53" t="s">
        <v>6530</v>
      </c>
    </row>
    <row r="2943" spans="1:6" ht="24.95" customHeight="1" x14ac:dyDescent="0.2">
      <c r="A2943" s="35">
        <v>2941</v>
      </c>
      <c r="B2943" s="36" t="s">
        <v>2600</v>
      </c>
      <c r="C2943" s="3">
        <v>14952.791936978685</v>
      </c>
      <c r="D2943" s="4">
        <v>9354</v>
      </c>
      <c r="E2943" s="37">
        <v>35734</v>
      </c>
      <c r="F2943" s="53" t="s">
        <v>673</v>
      </c>
    </row>
    <row r="2944" spans="1:6" ht="24.95" customHeight="1" x14ac:dyDescent="0.2">
      <c r="A2944" s="35">
        <v>2942</v>
      </c>
      <c r="B2944" s="36" t="s">
        <v>2601</v>
      </c>
      <c r="C2944" s="3">
        <v>14949.02687673772</v>
      </c>
      <c r="D2944" s="4">
        <v>4814</v>
      </c>
      <c r="E2944" s="37">
        <v>37939</v>
      </c>
      <c r="F2944" s="53" t="s">
        <v>125</v>
      </c>
    </row>
    <row r="2945" spans="1:6" ht="24.95" customHeight="1" x14ac:dyDescent="0.2">
      <c r="A2945" s="35">
        <v>2943</v>
      </c>
      <c r="B2945" s="36" t="s">
        <v>4703</v>
      </c>
      <c r="C2945" s="3">
        <v>14946.565106580167</v>
      </c>
      <c r="D2945" s="4">
        <v>3308</v>
      </c>
      <c r="E2945" s="37">
        <v>41341</v>
      </c>
      <c r="F2945" s="53" t="s">
        <v>4</v>
      </c>
    </row>
    <row r="2946" spans="1:6" ht="24.95" customHeight="1" x14ac:dyDescent="0.2">
      <c r="A2946" s="35">
        <v>2944</v>
      </c>
      <c r="B2946" s="36" t="s">
        <v>2602</v>
      </c>
      <c r="C2946" s="3">
        <v>14939.787998146432</v>
      </c>
      <c r="D2946" s="4">
        <v>4826</v>
      </c>
      <c r="E2946" s="37">
        <v>38814</v>
      </c>
      <c r="F2946" s="53" t="s">
        <v>975</v>
      </c>
    </row>
    <row r="2947" spans="1:6" ht="24.95" customHeight="1" x14ac:dyDescent="0.2">
      <c r="A2947" s="35">
        <v>2945</v>
      </c>
      <c r="B2947" s="36" t="s">
        <v>2603</v>
      </c>
      <c r="C2947" s="3">
        <v>14922.381835032438</v>
      </c>
      <c r="D2947" s="4">
        <v>4810</v>
      </c>
      <c r="E2947" s="37">
        <v>38625</v>
      </c>
      <c r="F2947" s="53" t="s">
        <v>763</v>
      </c>
    </row>
    <row r="2948" spans="1:6" ht="24.95" customHeight="1" x14ac:dyDescent="0.2">
      <c r="A2948" s="35">
        <v>2946</v>
      </c>
      <c r="B2948" s="36" t="s">
        <v>2604</v>
      </c>
      <c r="C2948" s="3">
        <v>14904.425393883226</v>
      </c>
      <c r="D2948" s="4">
        <v>4706</v>
      </c>
      <c r="E2948" s="37">
        <v>38002</v>
      </c>
      <c r="F2948" s="53" t="s">
        <v>673</v>
      </c>
    </row>
    <row r="2949" spans="1:6" ht="24.95" customHeight="1" x14ac:dyDescent="0.2">
      <c r="A2949" s="35">
        <v>2947</v>
      </c>
      <c r="B2949" s="36" t="s">
        <v>2605</v>
      </c>
      <c r="C2949" s="3">
        <v>14892.3</v>
      </c>
      <c r="D2949" s="4">
        <v>3070</v>
      </c>
      <c r="E2949" s="37">
        <v>42384</v>
      </c>
      <c r="F2949" s="53" t="s">
        <v>4</v>
      </c>
    </row>
    <row r="2950" spans="1:6" ht="24.95" customHeight="1" x14ac:dyDescent="0.2">
      <c r="A2950" s="35">
        <v>2948</v>
      </c>
      <c r="B2950" s="36" t="s">
        <v>4704</v>
      </c>
      <c r="C2950" s="3">
        <v>14874.455514365152</v>
      </c>
      <c r="D2950" s="4">
        <v>4703</v>
      </c>
      <c r="E2950" s="37">
        <v>40788</v>
      </c>
      <c r="F2950" s="53" t="s">
        <v>45</v>
      </c>
    </row>
    <row r="2951" spans="1:6" ht="24.95" customHeight="1" x14ac:dyDescent="0.2">
      <c r="A2951" s="35">
        <v>2949</v>
      </c>
      <c r="B2951" s="36" t="s">
        <v>2606</v>
      </c>
      <c r="C2951" s="3">
        <v>14871.14</v>
      </c>
      <c r="D2951" s="4">
        <v>2414</v>
      </c>
      <c r="E2951" s="37">
        <v>44883</v>
      </c>
      <c r="F2951" s="53" t="s">
        <v>505</v>
      </c>
    </row>
    <row r="2952" spans="1:6" ht="24.95" customHeight="1" x14ac:dyDescent="0.2">
      <c r="A2952" s="35">
        <v>2950</v>
      </c>
      <c r="B2952" s="36" t="s">
        <v>4705</v>
      </c>
      <c r="C2952" s="3">
        <v>14867.209221501391</v>
      </c>
      <c r="D2952" s="4">
        <v>3629</v>
      </c>
      <c r="E2952" s="37">
        <v>41488</v>
      </c>
      <c r="F2952" s="53" t="s">
        <v>4</v>
      </c>
    </row>
    <row r="2953" spans="1:6" ht="24.95" customHeight="1" x14ac:dyDescent="0.2">
      <c r="A2953" s="35">
        <v>2951</v>
      </c>
      <c r="B2953" s="36" t="s">
        <v>2607</v>
      </c>
      <c r="C2953" s="3">
        <v>14859.505329008342</v>
      </c>
      <c r="D2953" s="4">
        <v>6205</v>
      </c>
      <c r="E2953" s="37">
        <v>38583</v>
      </c>
      <c r="F2953" s="53" t="s">
        <v>95</v>
      </c>
    </row>
    <row r="2954" spans="1:6" ht="24.95" customHeight="1" x14ac:dyDescent="0.2">
      <c r="A2954" s="35">
        <v>2952</v>
      </c>
      <c r="B2954" s="36" t="s">
        <v>2608</v>
      </c>
      <c r="C2954" s="3">
        <v>14854.900370713623</v>
      </c>
      <c r="D2954" s="4">
        <v>5184</v>
      </c>
      <c r="E2954" s="37">
        <v>36896</v>
      </c>
      <c r="F2954" s="53" t="s">
        <v>125</v>
      </c>
    </row>
    <row r="2955" spans="1:6" ht="24.95" customHeight="1" x14ac:dyDescent="0.2">
      <c r="A2955" s="35">
        <v>2953</v>
      </c>
      <c r="B2955" s="36" t="s">
        <v>2609</v>
      </c>
      <c r="C2955" s="3">
        <v>14853.66</v>
      </c>
      <c r="D2955" s="4">
        <v>2587</v>
      </c>
      <c r="E2955" s="37">
        <v>43406</v>
      </c>
      <c r="F2955" s="53" t="s">
        <v>4</v>
      </c>
    </row>
    <row r="2956" spans="1:6" ht="24.95" customHeight="1" x14ac:dyDescent="0.2">
      <c r="A2956" s="35">
        <v>2954</v>
      </c>
      <c r="B2956" s="36" t="s">
        <v>2610</v>
      </c>
      <c r="C2956" s="3">
        <v>14849.397590361446</v>
      </c>
      <c r="D2956" s="4">
        <v>4730</v>
      </c>
      <c r="E2956" s="37">
        <v>40074</v>
      </c>
      <c r="F2956" s="53" t="s">
        <v>1541</v>
      </c>
    </row>
    <row r="2957" spans="1:6" ht="24.95" customHeight="1" x14ac:dyDescent="0.2">
      <c r="A2957" s="35">
        <v>2955</v>
      </c>
      <c r="B2957" s="36" t="s">
        <v>7268</v>
      </c>
      <c r="C2957" s="3">
        <f>'2024'!E145</f>
        <v>14842.66</v>
      </c>
      <c r="D2957" s="4">
        <f>'2024'!F145</f>
        <v>2773</v>
      </c>
      <c r="E2957" s="37">
        <v>45597</v>
      </c>
      <c r="F2957" s="53" t="s">
        <v>4</v>
      </c>
    </row>
    <row r="2958" spans="1:6" ht="24.95" customHeight="1" x14ac:dyDescent="0.2">
      <c r="A2958" s="35">
        <v>2956</v>
      </c>
      <c r="B2958" s="36" t="s">
        <v>2612</v>
      </c>
      <c r="C2958" s="3">
        <v>14827.096848934199</v>
      </c>
      <c r="D2958" s="4">
        <v>4894</v>
      </c>
      <c r="E2958" s="37">
        <v>37323</v>
      </c>
      <c r="F2958" s="53" t="s">
        <v>374</v>
      </c>
    </row>
    <row r="2959" spans="1:6" ht="24.95" customHeight="1" x14ac:dyDescent="0.2">
      <c r="A2959" s="35">
        <v>2957</v>
      </c>
      <c r="B2959" s="36" t="s">
        <v>2613</v>
      </c>
      <c r="C2959" s="3">
        <v>14784.233086190918</v>
      </c>
      <c r="D2959" s="4">
        <v>5814</v>
      </c>
      <c r="E2959" s="37">
        <v>37946</v>
      </c>
      <c r="F2959" s="53" t="s">
        <v>673</v>
      </c>
    </row>
    <row r="2960" spans="1:6" ht="24.95" customHeight="1" x14ac:dyDescent="0.2">
      <c r="A2960" s="35">
        <v>2958</v>
      </c>
      <c r="B2960" s="36" t="s">
        <v>2614</v>
      </c>
      <c r="C2960" s="3">
        <v>14780.649999999998</v>
      </c>
      <c r="D2960" s="4">
        <v>2413</v>
      </c>
      <c r="E2960" s="37">
        <v>43896</v>
      </c>
      <c r="F2960" s="53" t="s">
        <v>638</v>
      </c>
    </row>
    <row r="2961" spans="1:6" ht="24.95" customHeight="1" x14ac:dyDescent="0.2">
      <c r="A2961" s="35">
        <v>2959</v>
      </c>
      <c r="B2961" s="36" t="s">
        <v>2615</v>
      </c>
      <c r="C2961" s="3">
        <v>14772.706209453198</v>
      </c>
      <c r="D2961" s="4">
        <v>4289</v>
      </c>
      <c r="E2961" s="37">
        <v>38471</v>
      </c>
      <c r="F2961" s="53" t="s">
        <v>45</v>
      </c>
    </row>
    <row r="2962" spans="1:6" ht="24.95" customHeight="1" x14ac:dyDescent="0.2">
      <c r="A2962" s="35">
        <v>2960</v>
      </c>
      <c r="B2962" s="36" t="s">
        <v>2616</v>
      </c>
      <c r="C2962" s="3">
        <v>14765.118164967564</v>
      </c>
      <c r="D2962" s="4">
        <v>3960</v>
      </c>
      <c r="E2962" s="37">
        <v>40144</v>
      </c>
      <c r="F2962" s="53" t="s">
        <v>4</v>
      </c>
    </row>
    <row r="2963" spans="1:6" ht="24.95" customHeight="1" x14ac:dyDescent="0.2">
      <c r="A2963" s="35">
        <v>2961</v>
      </c>
      <c r="B2963" s="36" t="s">
        <v>2617</v>
      </c>
      <c r="C2963" s="3">
        <v>14762.221964782206</v>
      </c>
      <c r="D2963" s="4">
        <v>6291</v>
      </c>
      <c r="E2963" s="37">
        <v>37022</v>
      </c>
      <c r="F2963" s="53" t="s">
        <v>1686</v>
      </c>
    </row>
    <row r="2964" spans="1:6" ht="24.95" customHeight="1" x14ac:dyDescent="0.2">
      <c r="A2964" s="35">
        <v>2962</v>
      </c>
      <c r="B2964" s="36" t="s">
        <v>2618</v>
      </c>
      <c r="C2964" s="3">
        <v>14725.266450417053</v>
      </c>
      <c r="D2964" s="4">
        <v>4328</v>
      </c>
      <c r="E2964" s="37">
        <v>39255</v>
      </c>
      <c r="F2964" s="53" t="s">
        <v>675</v>
      </c>
    </row>
    <row r="2965" spans="1:6" ht="24.95" customHeight="1" x14ac:dyDescent="0.2">
      <c r="A2965" s="35">
        <v>2963</v>
      </c>
      <c r="B2965" s="36" t="s">
        <v>2619</v>
      </c>
      <c r="C2965" s="3">
        <v>14720.227062094533</v>
      </c>
      <c r="D2965" s="4">
        <v>6922</v>
      </c>
      <c r="E2965" s="37">
        <v>36399</v>
      </c>
      <c r="F2965" s="53" t="s">
        <v>176</v>
      </c>
    </row>
    <row r="2966" spans="1:6" ht="24.95" customHeight="1" x14ac:dyDescent="0.2">
      <c r="A2966" s="35">
        <v>2964</v>
      </c>
      <c r="B2966" s="36" t="s">
        <v>2620</v>
      </c>
      <c r="C2966" s="3">
        <v>14688.948100092679</v>
      </c>
      <c r="D2966" s="4">
        <v>8471</v>
      </c>
      <c r="E2966" s="37">
        <v>37071</v>
      </c>
      <c r="F2966" s="53" t="s">
        <v>1066</v>
      </c>
    </row>
    <row r="2967" spans="1:6" ht="24.95" customHeight="1" x14ac:dyDescent="0.2">
      <c r="A2967" s="35">
        <v>2965</v>
      </c>
      <c r="B2967" s="36" t="s">
        <v>2621</v>
      </c>
      <c r="C2967" s="3">
        <v>14672.829999999998</v>
      </c>
      <c r="D2967" s="4">
        <v>2891</v>
      </c>
      <c r="E2967" s="37">
        <v>44099</v>
      </c>
      <c r="F2967" s="53" t="s">
        <v>505</v>
      </c>
    </row>
    <row r="2968" spans="1:6" ht="24.95" customHeight="1" x14ac:dyDescent="0.2">
      <c r="A2968" s="35">
        <v>2966</v>
      </c>
      <c r="B2968" s="36" t="s">
        <v>2622</v>
      </c>
      <c r="C2968" s="3">
        <v>14667.979610750695</v>
      </c>
      <c r="D2968" s="4">
        <v>4434</v>
      </c>
      <c r="E2968" s="37">
        <v>38870</v>
      </c>
      <c r="F2968" s="53" t="s">
        <v>2297</v>
      </c>
    </row>
    <row r="2969" spans="1:6" ht="24.95" customHeight="1" x14ac:dyDescent="0.2">
      <c r="A2969" s="35">
        <v>2967</v>
      </c>
      <c r="B2969" s="36" t="s">
        <v>2623</v>
      </c>
      <c r="C2969" s="3">
        <v>14661.028730305839</v>
      </c>
      <c r="D2969" s="4">
        <v>4409</v>
      </c>
      <c r="E2969" s="37">
        <v>38695</v>
      </c>
      <c r="F2969" s="53" t="s">
        <v>746</v>
      </c>
    </row>
    <row r="2970" spans="1:6" ht="24.95" customHeight="1" x14ac:dyDescent="0.2">
      <c r="A2970" s="35">
        <v>2968</v>
      </c>
      <c r="B2970" s="36" t="s">
        <v>2624</v>
      </c>
      <c r="C2970" s="3">
        <v>14658.57</v>
      </c>
      <c r="D2970" s="4">
        <v>2585</v>
      </c>
      <c r="E2970" s="37">
        <v>43413</v>
      </c>
      <c r="F2970" s="53" t="s">
        <v>6522</v>
      </c>
    </row>
    <row r="2971" spans="1:6" ht="24.95" customHeight="1" x14ac:dyDescent="0.2">
      <c r="A2971" s="35">
        <v>2969</v>
      </c>
      <c r="B2971" s="36" t="s">
        <v>2625</v>
      </c>
      <c r="C2971" s="3">
        <v>14652.455977757183</v>
      </c>
      <c r="D2971" s="4">
        <v>5401</v>
      </c>
      <c r="E2971" s="37">
        <v>37435</v>
      </c>
      <c r="F2971" s="53" t="s">
        <v>673</v>
      </c>
    </row>
    <row r="2972" spans="1:6" ht="24.95" customHeight="1" x14ac:dyDescent="0.2">
      <c r="A2972" s="35">
        <v>2970</v>
      </c>
      <c r="B2972" s="36" t="s">
        <v>2626</v>
      </c>
      <c r="C2972" s="3">
        <v>14628.707136237257</v>
      </c>
      <c r="D2972" s="4">
        <v>7611</v>
      </c>
      <c r="E2972" s="37" t="s">
        <v>2627</v>
      </c>
      <c r="F2972" s="53" t="s">
        <v>6526</v>
      </c>
    </row>
    <row r="2973" spans="1:6" ht="24.95" customHeight="1" x14ac:dyDescent="0.2">
      <c r="A2973" s="35">
        <v>2971</v>
      </c>
      <c r="B2973" s="36" t="s">
        <v>2673</v>
      </c>
      <c r="C2973" s="3">
        <f>14448.38+'2023'!E381</f>
        <v>14625.33</v>
      </c>
      <c r="D2973" s="4">
        <f>2975+'2023'!F381</f>
        <v>3007</v>
      </c>
      <c r="E2973" s="37">
        <v>43560</v>
      </c>
      <c r="F2973" s="53" t="s">
        <v>220</v>
      </c>
    </row>
    <row r="2974" spans="1:6" ht="24.95" customHeight="1" x14ac:dyDescent="0.2">
      <c r="A2974" s="35">
        <v>2972</v>
      </c>
      <c r="B2974" s="36" t="s">
        <v>2628</v>
      </c>
      <c r="C2974" s="3">
        <v>14621.470000000001</v>
      </c>
      <c r="D2974" s="4">
        <v>3028</v>
      </c>
      <c r="E2974" s="37">
        <v>43483</v>
      </c>
      <c r="F2974" s="53" t="s">
        <v>559</v>
      </c>
    </row>
    <row r="2975" spans="1:6" ht="24.95" customHeight="1" x14ac:dyDescent="0.2">
      <c r="A2975" s="35">
        <v>2973</v>
      </c>
      <c r="B2975" s="36" t="s">
        <v>2629</v>
      </c>
      <c r="C2975" s="3">
        <v>14605.17</v>
      </c>
      <c r="D2975" s="4">
        <v>2696</v>
      </c>
      <c r="E2975" s="37">
        <v>44477</v>
      </c>
      <c r="F2975" s="53" t="s">
        <v>1051</v>
      </c>
    </row>
    <row r="2976" spans="1:6" ht="24.95" customHeight="1" x14ac:dyDescent="0.2">
      <c r="A2976" s="35">
        <v>2974</v>
      </c>
      <c r="B2976" s="36" t="s">
        <v>2630</v>
      </c>
      <c r="C2976" s="3">
        <v>14601.17</v>
      </c>
      <c r="D2976" s="4">
        <v>3922</v>
      </c>
      <c r="E2976" s="37">
        <v>42615</v>
      </c>
      <c r="F2976" s="53" t="s">
        <v>2631</v>
      </c>
    </row>
    <row r="2977" spans="1:6" ht="24.95" customHeight="1" x14ac:dyDescent="0.2">
      <c r="A2977" s="35">
        <v>2975</v>
      </c>
      <c r="B2977" s="36" t="s">
        <v>2632</v>
      </c>
      <c r="C2977" s="3">
        <v>14600.144810009268</v>
      </c>
      <c r="D2977" s="4">
        <v>3358</v>
      </c>
      <c r="E2977" s="37">
        <v>41852</v>
      </c>
      <c r="F2977" s="53" t="s">
        <v>4</v>
      </c>
    </row>
    <row r="2978" spans="1:6" ht="24.95" customHeight="1" x14ac:dyDescent="0.2">
      <c r="A2978" s="35">
        <v>2976</v>
      </c>
      <c r="B2978" s="36" t="s">
        <v>2633</v>
      </c>
      <c r="C2978" s="3">
        <v>14598.007414272475</v>
      </c>
      <c r="D2978" s="4">
        <v>5980</v>
      </c>
      <c r="E2978" s="37">
        <v>37085</v>
      </c>
      <c r="F2978" s="53" t="s">
        <v>1023</v>
      </c>
    </row>
    <row r="2979" spans="1:6" ht="24.95" customHeight="1" x14ac:dyDescent="0.2">
      <c r="A2979" s="35">
        <v>2977</v>
      </c>
      <c r="B2979" s="36" t="s">
        <v>2634</v>
      </c>
      <c r="C2979" s="3">
        <v>14594</v>
      </c>
      <c r="D2979" s="4">
        <v>3277</v>
      </c>
      <c r="E2979" s="37">
        <v>43126</v>
      </c>
      <c r="F2979" s="53" t="s">
        <v>2239</v>
      </c>
    </row>
    <row r="2980" spans="1:6" ht="24.95" customHeight="1" x14ac:dyDescent="0.2">
      <c r="A2980" s="35">
        <v>2978</v>
      </c>
      <c r="B2980" s="36" t="s">
        <v>2635</v>
      </c>
      <c r="C2980" s="3">
        <v>14582.18</v>
      </c>
      <c r="D2980" s="4">
        <v>3476</v>
      </c>
      <c r="E2980" s="37">
        <v>43210</v>
      </c>
      <c r="F2980" s="53" t="s">
        <v>2636</v>
      </c>
    </row>
    <row r="2981" spans="1:6" ht="24.95" customHeight="1" x14ac:dyDescent="0.2">
      <c r="A2981" s="35">
        <v>2979</v>
      </c>
      <c r="B2981" s="36" t="s">
        <v>2637</v>
      </c>
      <c r="C2981" s="3">
        <v>14578.65</v>
      </c>
      <c r="D2981" s="4">
        <v>2938</v>
      </c>
      <c r="E2981" s="37">
        <v>43602</v>
      </c>
      <c r="F2981" s="53" t="s">
        <v>25</v>
      </c>
    </row>
    <row r="2982" spans="1:6" ht="24.95" customHeight="1" x14ac:dyDescent="0.2">
      <c r="A2982" s="35">
        <v>2980</v>
      </c>
      <c r="B2982" s="36" t="s">
        <v>2638</v>
      </c>
      <c r="C2982" s="3">
        <v>14566</v>
      </c>
      <c r="D2982" s="4">
        <v>2357</v>
      </c>
      <c r="E2982" s="37">
        <v>44337</v>
      </c>
      <c r="F2982" s="53" t="s">
        <v>129</v>
      </c>
    </row>
    <row r="2983" spans="1:6" ht="24.95" customHeight="1" x14ac:dyDescent="0.2">
      <c r="A2983" s="35">
        <v>2981</v>
      </c>
      <c r="B2983" s="36" t="s">
        <v>2639</v>
      </c>
      <c r="C2983" s="3">
        <v>14559.777571825765</v>
      </c>
      <c r="D2983" s="4">
        <v>4250</v>
      </c>
      <c r="E2983" s="37">
        <v>38219</v>
      </c>
      <c r="F2983" s="53" t="s">
        <v>1671</v>
      </c>
    </row>
    <row r="2984" spans="1:6" ht="24.95" customHeight="1" x14ac:dyDescent="0.2">
      <c r="A2984" s="35">
        <v>2982</v>
      </c>
      <c r="B2984" s="36" t="s">
        <v>2640</v>
      </c>
      <c r="C2984" s="3">
        <v>14542.979610750695</v>
      </c>
      <c r="D2984" s="4">
        <v>6029</v>
      </c>
      <c r="E2984" s="37">
        <v>37008</v>
      </c>
      <c r="F2984" s="53" t="s">
        <v>2374</v>
      </c>
    </row>
    <row r="2985" spans="1:6" ht="24.95" customHeight="1" x14ac:dyDescent="0.2">
      <c r="A2985" s="35">
        <v>2983</v>
      </c>
      <c r="B2985" s="36" t="s">
        <v>2641</v>
      </c>
      <c r="C2985" s="3">
        <v>14542.110750695088</v>
      </c>
      <c r="D2985" s="4">
        <v>5912</v>
      </c>
      <c r="E2985" s="37">
        <v>37176</v>
      </c>
      <c r="F2985" s="53" t="s">
        <v>184</v>
      </c>
    </row>
    <row r="2986" spans="1:6" ht="24.95" customHeight="1" x14ac:dyDescent="0.2">
      <c r="A2986" s="35">
        <v>2984</v>
      </c>
      <c r="B2986" s="36" t="s">
        <v>2642</v>
      </c>
      <c r="C2986" s="3">
        <v>14535.159870250232</v>
      </c>
      <c r="D2986" s="4">
        <v>4980</v>
      </c>
      <c r="E2986" s="37">
        <v>38072</v>
      </c>
      <c r="F2986" s="53" t="s">
        <v>975</v>
      </c>
    </row>
    <row r="2987" spans="1:6" ht="24.95" customHeight="1" x14ac:dyDescent="0.2">
      <c r="A2987" s="35">
        <v>2985</v>
      </c>
      <c r="B2987" s="36" t="s">
        <v>7269</v>
      </c>
      <c r="C2987" s="3">
        <f>'2024'!E146</f>
        <v>14535</v>
      </c>
      <c r="D2987" s="4">
        <f>'2024'!F146</f>
        <v>2286</v>
      </c>
      <c r="E2987" s="37">
        <v>45576</v>
      </c>
      <c r="F2987" s="53" t="s">
        <v>129</v>
      </c>
    </row>
    <row r="2988" spans="1:6" ht="24.95" customHeight="1" x14ac:dyDescent="0.2">
      <c r="A2988" s="35">
        <v>2986</v>
      </c>
      <c r="B2988" s="36" t="s">
        <v>2643</v>
      </c>
      <c r="C2988" s="3">
        <v>14531.597544022243</v>
      </c>
      <c r="D2988" s="4">
        <v>4295</v>
      </c>
      <c r="E2988" s="37">
        <v>40235</v>
      </c>
      <c r="F2988" s="53" t="s">
        <v>125</v>
      </c>
    </row>
    <row r="2989" spans="1:6" ht="24.95" customHeight="1" x14ac:dyDescent="0.2">
      <c r="A2989" s="35">
        <v>2987</v>
      </c>
      <c r="B2989" s="36" t="s">
        <v>2644</v>
      </c>
      <c r="C2989" s="3">
        <v>14531.394810009268</v>
      </c>
      <c r="D2989" s="4">
        <v>5264</v>
      </c>
      <c r="E2989" s="37">
        <v>37218</v>
      </c>
      <c r="F2989" s="53" t="s">
        <v>176</v>
      </c>
    </row>
    <row r="2990" spans="1:6" ht="24.95" customHeight="1" x14ac:dyDescent="0.2">
      <c r="A2990" s="35">
        <v>2988</v>
      </c>
      <c r="B2990" s="36" t="s">
        <v>2645</v>
      </c>
      <c r="C2990" s="3">
        <v>14514.94439295644</v>
      </c>
      <c r="D2990" s="4">
        <v>5174</v>
      </c>
      <c r="E2990" s="37">
        <v>38485</v>
      </c>
      <c r="F2990" s="53" t="s">
        <v>1768</v>
      </c>
    </row>
    <row r="2991" spans="1:6" ht="24.95" customHeight="1" x14ac:dyDescent="0.2">
      <c r="A2991" s="35">
        <v>2989</v>
      </c>
      <c r="B2991" s="36" t="s">
        <v>2646</v>
      </c>
      <c r="C2991" s="3">
        <v>14496.061167747916</v>
      </c>
      <c r="D2991" s="4">
        <v>6183</v>
      </c>
      <c r="E2991" s="37">
        <v>36441</v>
      </c>
      <c r="F2991" s="53" t="s">
        <v>2647</v>
      </c>
    </row>
    <row r="2992" spans="1:6" ht="24.95" customHeight="1" x14ac:dyDescent="0.2">
      <c r="A2992" s="35">
        <v>2990</v>
      </c>
      <c r="B2992" s="36" t="s">
        <v>2648</v>
      </c>
      <c r="C2992" s="3">
        <v>14493.69</v>
      </c>
      <c r="D2992" s="4">
        <v>2526</v>
      </c>
      <c r="E2992" s="37">
        <v>43889</v>
      </c>
      <c r="F2992" s="53" t="s">
        <v>253</v>
      </c>
    </row>
    <row r="2993" spans="1:6" ht="24.95" customHeight="1" x14ac:dyDescent="0.2">
      <c r="A2993" s="35">
        <v>2991</v>
      </c>
      <c r="B2993" s="36" t="s">
        <v>2649</v>
      </c>
      <c r="C2993" s="3">
        <v>14493.02015755329</v>
      </c>
      <c r="D2993" s="4">
        <v>5223</v>
      </c>
      <c r="E2993" s="37">
        <v>40445</v>
      </c>
      <c r="F2993" s="53" t="s">
        <v>23</v>
      </c>
    </row>
    <row r="2994" spans="1:6" ht="24.95" customHeight="1" x14ac:dyDescent="0.2">
      <c r="A2994" s="35">
        <v>2992</v>
      </c>
      <c r="B2994" s="36" t="s">
        <v>2650</v>
      </c>
      <c r="C2994" s="3">
        <v>14490.81</v>
      </c>
      <c r="D2994" s="4">
        <v>2517</v>
      </c>
      <c r="E2994" s="37">
        <v>43413</v>
      </c>
      <c r="F2994" s="53" t="s">
        <v>45</v>
      </c>
    </row>
    <row r="2995" spans="1:6" ht="24.95" customHeight="1" x14ac:dyDescent="0.2">
      <c r="A2995" s="35">
        <v>2993</v>
      </c>
      <c r="B2995" s="36" t="s">
        <v>2651</v>
      </c>
      <c r="C2995" s="3">
        <v>14485.35</v>
      </c>
      <c r="D2995" s="4">
        <v>2668</v>
      </c>
      <c r="E2995" s="37">
        <v>44729</v>
      </c>
      <c r="F2995" s="53" t="s">
        <v>1051</v>
      </c>
    </row>
    <row r="2996" spans="1:6" ht="24.95" customHeight="1" x14ac:dyDescent="0.2">
      <c r="A2996" s="35">
        <v>2994</v>
      </c>
      <c r="B2996" s="36" t="s">
        <v>2907</v>
      </c>
      <c r="C2996" s="3">
        <f>11397+'2023'!E309+'2024'!E274</f>
        <v>14445</v>
      </c>
      <c r="D2996" s="4">
        <f>3810+'2023'!F309+'2024'!F274</f>
        <v>4544</v>
      </c>
      <c r="E2996" s="37">
        <v>42988</v>
      </c>
      <c r="F2996" s="53" t="s">
        <v>1869</v>
      </c>
    </row>
    <row r="2997" spans="1:6" ht="24.95" customHeight="1" x14ac:dyDescent="0.2">
      <c r="A2997" s="35">
        <v>2995</v>
      </c>
      <c r="B2997" s="36" t="s">
        <v>2652</v>
      </c>
      <c r="C2997" s="3">
        <v>14430.607043558852</v>
      </c>
      <c r="D2997" s="4">
        <v>10006</v>
      </c>
      <c r="E2997" s="37">
        <v>35636</v>
      </c>
      <c r="F2997" s="53" t="s">
        <v>673</v>
      </c>
    </row>
    <row r="2998" spans="1:6" ht="24.95" customHeight="1" x14ac:dyDescent="0.2">
      <c r="A2998" s="35">
        <v>2996</v>
      </c>
      <c r="B2998" s="36" t="s">
        <v>2653</v>
      </c>
      <c r="C2998" s="3">
        <v>14426.262743280817</v>
      </c>
      <c r="D2998" s="4">
        <v>4554</v>
      </c>
      <c r="E2998" s="37">
        <v>37386</v>
      </c>
      <c r="F2998" s="53" t="s">
        <v>678</v>
      </c>
    </row>
    <row r="2999" spans="1:6" ht="24.95" customHeight="1" x14ac:dyDescent="0.2">
      <c r="A2999" s="35">
        <v>2997</v>
      </c>
      <c r="B2999" s="36" t="s">
        <v>4706</v>
      </c>
      <c r="C2999" s="3">
        <v>14414.098702502317</v>
      </c>
      <c r="D2999" s="4">
        <v>4486</v>
      </c>
      <c r="E2999" s="37">
        <v>40690</v>
      </c>
      <c r="F2999" s="53" t="s">
        <v>23</v>
      </c>
    </row>
    <row r="3000" spans="1:6" ht="24.95" customHeight="1" x14ac:dyDescent="0.2">
      <c r="A3000" s="35">
        <v>2998</v>
      </c>
      <c r="B3000" s="36" t="s">
        <v>2654</v>
      </c>
      <c r="C3000" s="3">
        <v>14407.84</v>
      </c>
      <c r="D3000" s="4">
        <v>2664</v>
      </c>
      <c r="E3000" s="37">
        <v>43308</v>
      </c>
      <c r="F3000" s="53" t="s">
        <v>505</v>
      </c>
    </row>
    <row r="3001" spans="1:6" ht="24.95" customHeight="1" x14ac:dyDescent="0.2">
      <c r="A3001" s="35">
        <v>2999</v>
      </c>
      <c r="B3001" s="36" t="s">
        <v>2655</v>
      </c>
      <c r="C3001" s="3">
        <v>14404.54124189064</v>
      </c>
      <c r="D3001" s="4">
        <v>4073</v>
      </c>
      <c r="E3001" s="37">
        <v>37477</v>
      </c>
      <c r="F3001" s="53" t="s">
        <v>227</v>
      </c>
    </row>
    <row r="3002" spans="1:6" ht="24.95" customHeight="1" x14ac:dyDescent="0.2">
      <c r="A3002" s="35">
        <v>3000</v>
      </c>
      <c r="B3002" s="36" t="s">
        <v>2656</v>
      </c>
      <c r="C3002" s="3">
        <v>14390</v>
      </c>
      <c r="D3002" s="4">
        <v>2766</v>
      </c>
      <c r="E3002" s="37">
        <v>42622</v>
      </c>
      <c r="F3002" s="53" t="s">
        <v>129</v>
      </c>
    </row>
    <row r="3003" spans="1:6" ht="24.95" customHeight="1" x14ac:dyDescent="0.2">
      <c r="A3003" s="35">
        <v>3001</v>
      </c>
      <c r="B3003" s="36" t="s">
        <v>2657</v>
      </c>
      <c r="C3003" s="3">
        <v>14388.090824837813</v>
      </c>
      <c r="D3003" s="4">
        <v>5801</v>
      </c>
      <c r="E3003" s="37">
        <v>38975</v>
      </c>
      <c r="F3003" s="53" t="s">
        <v>45</v>
      </c>
    </row>
    <row r="3004" spans="1:6" ht="24.95" customHeight="1" x14ac:dyDescent="0.2">
      <c r="A3004" s="35">
        <v>3002</v>
      </c>
      <c r="B3004" s="36" t="s">
        <v>2658</v>
      </c>
      <c r="C3004" s="3">
        <v>14384.23</v>
      </c>
      <c r="D3004" s="4">
        <v>2655</v>
      </c>
      <c r="E3004" s="37">
        <v>43448</v>
      </c>
      <c r="F3004" s="53" t="s">
        <v>505</v>
      </c>
    </row>
    <row r="3005" spans="1:6" ht="24.95" customHeight="1" x14ac:dyDescent="0.2">
      <c r="A3005" s="35">
        <v>3003</v>
      </c>
      <c r="B3005" s="36" t="s">
        <v>2659</v>
      </c>
      <c r="C3005" s="3">
        <v>14376.310000000001</v>
      </c>
      <c r="D3005" s="4">
        <v>3657</v>
      </c>
      <c r="E3005" s="37">
        <v>42244</v>
      </c>
      <c r="F3005" s="53" t="s">
        <v>4</v>
      </c>
    </row>
    <row r="3006" spans="1:6" ht="24.95" customHeight="1" x14ac:dyDescent="0.2">
      <c r="A3006" s="35">
        <v>3004</v>
      </c>
      <c r="B3006" s="36" t="s">
        <v>2660</v>
      </c>
      <c r="C3006" s="3">
        <v>14373</v>
      </c>
      <c r="D3006" s="4">
        <v>2800</v>
      </c>
      <c r="E3006" s="37">
        <v>43007</v>
      </c>
      <c r="F3006" s="53" t="s">
        <v>129</v>
      </c>
    </row>
    <row r="3007" spans="1:6" ht="24.95" customHeight="1" x14ac:dyDescent="0.2">
      <c r="A3007" s="35">
        <v>3005</v>
      </c>
      <c r="B3007" s="36" t="s">
        <v>2661</v>
      </c>
      <c r="C3007" s="3">
        <v>14355.885078776646</v>
      </c>
      <c r="D3007" s="4">
        <v>6465</v>
      </c>
      <c r="E3007" s="37">
        <v>35811</v>
      </c>
      <c r="F3007" s="53" t="s">
        <v>184</v>
      </c>
    </row>
    <row r="3008" spans="1:6" ht="24.95" customHeight="1" x14ac:dyDescent="0.2">
      <c r="A3008" s="35">
        <v>3006</v>
      </c>
      <c r="B3008" s="36" t="s">
        <v>2662</v>
      </c>
      <c r="C3008" s="3">
        <v>14347.196478220576</v>
      </c>
      <c r="D3008" s="4">
        <v>16532</v>
      </c>
      <c r="E3008" s="37">
        <v>34726</v>
      </c>
      <c r="F3008" s="53" t="s">
        <v>2476</v>
      </c>
    </row>
    <row r="3009" spans="1:6" ht="24.95" customHeight="1" x14ac:dyDescent="0.2">
      <c r="A3009" s="35">
        <v>3007</v>
      </c>
      <c r="B3009" s="36" t="s">
        <v>4707</v>
      </c>
      <c r="C3009" s="3">
        <v>14344.87951807229</v>
      </c>
      <c r="D3009" s="4">
        <v>3596</v>
      </c>
      <c r="E3009" s="37">
        <v>41453</v>
      </c>
      <c r="F3009" s="53" t="s">
        <v>129</v>
      </c>
    </row>
    <row r="3010" spans="1:6" ht="24.95" customHeight="1" x14ac:dyDescent="0.2">
      <c r="A3010" s="35">
        <v>3008</v>
      </c>
      <c r="B3010" s="36" t="s">
        <v>2663</v>
      </c>
      <c r="C3010" s="3">
        <v>14342</v>
      </c>
      <c r="D3010" s="4">
        <v>4934</v>
      </c>
      <c r="E3010" s="37">
        <v>42377</v>
      </c>
      <c r="F3010" s="53" t="s">
        <v>2664</v>
      </c>
    </row>
    <row r="3011" spans="1:6" ht="24.95" customHeight="1" x14ac:dyDescent="0.2">
      <c r="A3011" s="35">
        <v>3009</v>
      </c>
      <c r="B3011" s="36" t="s">
        <v>2665</v>
      </c>
      <c r="C3011" s="3">
        <v>14332.425857275255</v>
      </c>
      <c r="D3011" s="4">
        <v>4771</v>
      </c>
      <c r="E3011" s="37">
        <v>39038</v>
      </c>
      <c r="F3011" s="53" t="s">
        <v>2666</v>
      </c>
    </row>
    <row r="3012" spans="1:6" ht="24.95" customHeight="1" x14ac:dyDescent="0.2">
      <c r="A3012" s="35">
        <v>3010</v>
      </c>
      <c r="B3012" s="36" t="s">
        <v>2667</v>
      </c>
      <c r="C3012" s="3">
        <v>14287.534754402224</v>
      </c>
      <c r="D3012" s="4">
        <v>5254</v>
      </c>
      <c r="E3012" s="37">
        <v>40417</v>
      </c>
      <c r="F3012" s="53" t="s">
        <v>451</v>
      </c>
    </row>
    <row r="3013" spans="1:6" ht="24.95" customHeight="1" x14ac:dyDescent="0.2">
      <c r="A3013" s="35">
        <v>3011</v>
      </c>
      <c r="B3013" s="36" t="s">
        <v>2668</v>
      </c>
      <c r="C3013" s="3">
        <v>14260.020852641335</v>
      </c>
      <c r="D3013" s="4">
        <v>6565</v>
      </c>
      <c r="E3013" s="37">
        <v>36133</v>
      </c>
      <c r="F3013" s="53" t="s">
        <v>184</v>
      </c>
    </row>
    <row r="3014" spans="1:6" ht="24.95" customHeight="1" x14ac:dyDescent="0.2">
      <c r="A3014" s="35">
        <v>3012</v>
      </c>
      <c r="B3014" s="36" t="s">
        <v>2669</v>
      </c>
      <c r="C3014" s="3">
        <v>14258.572752548656</v>
      </c>
      <c r="D3014" s="4">
        <v>4777</v>
      </c>
      <c r="E3014" s="37">
        <v>39766</v>
      </c>
      <c r="F3014" s="53" t="s">
        <v>2670</v>
      </c>
    </row>
    <row r="3015" spans="1:6" ht="24.95" customHeight="1" x14ac:dyDescent="0.2">
      <c r="A3015" s="35">
        <v>3013</v>
      </c>
      <c r="B3015" s="36" t="s">
        <v>2671</v>
      </c>
      <c r="C3015" s="3">
        <v>14245.829471733086</v>
      </c>
      <c r="D3015" s="4">
        <v>4219</v>
      </c>
      <c r="E3015" s="37">
        <v>39150</v>
      </c>
      <c r="F3015" s="53" t="s">
        <v>125</v>
      </c>
    </row>
    <row r="3016" spans="1:6" ht="24.95" customHeight="1" x14ac:dyDescent="0.2">
      <c r="A3016" s="35">
        <v>3014</v>
      </c>
      <c r="B3016" s="36" t="s">
        <v>2672</v>
      </c>
      <c r="C3016" s="3">
        <v>14237.41</v>
      </c>
      <c r="D3016" s="4">
        <v>3210</v>
      </c>
      <c r="E3016" s="37">
        <v>42566</v>
      </c>
      <c r="F3016" s="53" t="s">
        <v>511</v>
      </c>
    </row>
    <row r="3017" spans="1:6" ht="24.95" customHeight="1" x14ac:dyDescent="0.2">
      <c r="A3017" s="35">
        <v>3015</v>
      </c>
      <c r="B3017" s="36" t="s">
        <v>4708</v>
      </c>
      <c r="C3017" s="3">
        <v>14237.285681186284</v>
      </c>
      <c r="D3017" s="4">
        <v>3458</v>
      </c>
      <c r="E3017" s="37">
        <v>41250</v>
      </c>
      <c r="F3017" s="53" t="s">
        <v>23</v>
      </c>
    </row>
    <row r="3018" spans="1:6" ht="24.95" customHeight="1" x14ac:dyDescent="0.2">
      <c r="A3018" s="35">
        <v>3016</v>
      </c>
      <c r="B3018" s="36" t="s">
        <v>2674</v>
      </c>
      <c r="C3018" s="3">
        <v>14209.626969416127</v>
      </c>
      <c r="D3018" s="4">
        <v>5054</v>
      </c>
      <c r="E3018" s="37">
        <v>37162</v>
      </c>
      <c r="F3018" s="53" t="s">
        <v>176</v>
      </c>
    </row>
    <row r="3019" spans="1:6" ht="24.95" customHeight="1" x14ac:dyDescent="0.2">
      <c r="A3019" s="35">
        <v>3017</v>
      </c>
      <c r="B3019" s="36" t="s">
        <v>2675</v>
      </c>
      <c r="C3019" s="3">
        <v>14167.579999999998</v>
      </c>
      <c r="D3019" s="4">
        <v>3673</v>
      </c>
      <c r="E3019" s="37">
        <v>42601</v>
      </c>
      <c r="F3019" s="53" t="s">
        <v>451</v>
      </c>
    </row>
    <row r="3020" spans="1:6" ht="24.95" customHeight="1" x14ac:dyDescent="0.2">
      <c r="A3020" s="35">
        <v>3018</v>
      </c>
      <c r="B3020" s="36" t="s">
        <v>2676</v>
      </c>
      <c r="C3020" s="3">
        <v>14166.473586654311</v>
      </c>
      <c r="D3020" s="4">
        <v>3596</v>
      </c>
      <c r="E3020" s="37">
        <v>41796</v>
      </c>
      <c r="F3020" s="53" t="s">
        <v>129</v>
      </c>
    </row>
    <row r="3021" spans="1:6" ht="24.95" customHeight="1" x14ac:dyDescent="0.2">
      <c r="A3021" s="35">
        <v>3019</v>
      </c>
      <c r="B3021" s="36" t="s">
        <v>2677</v>
      </c>
      <c r="C3021" s="3">
        <v>14144.317655236331</v>
      </c>
      <c r="D3021" s="4">
        <v>3205</v>
      </c>
      <c r="E3021" s="37">
        <v>41817</v>
      </c>
      <c r="F3021" s="53" t="s">
        <v>4</v>
      </c>
    </row>
    <row r="3022" spans="1:6" ht="24.95" customHeight="1" x14ac:dyDescent="0.2">
      <c r="A3022" s="35">
        <v>3020</v>
      </c>
      <c r="B3022" s="36" t="s">
        <v>2678</v>
      </c>
      <c r="C3022" s="3">
        <v>14114.341983317887</v>
      </c>
      <c r="D3022" s="4">
        <v>4531</v>
      </c>
      <c r="E3022" s="37">
        <v>38716</v>
      </c>
      <c r="F3022" s="53" t="s">
        <v>2679</v>
      </c>
    </row>
    <row r="3023" spans="1:6" ht="24.95" customHeight="1" x14ac:dyDescent="0.2">
      <c r="A3023" s="35">
        <v>3021</v>
      </c>
      <c r="B3023" s="36" t="s">
        <v>2680</v>
      </c>
      <c r="C3023" s="3">
        <v>14113.762743280817</v>
      </c>
      <c r="D3023" s="4">
        <v>3882</v>
      </c>
      <c r="E3023" s="37">
        <v>37708</v>
      </c>
      <c r="F3023" s="53" t="s">
        <v>342</v>
      </c>
    </row>
    <row r="3024" spans="1:6" ht="24.95" customHeight="1" x14ac:dyDescent="0.2">
      <c r="A3024" s="35">
        <v>3022</v>
      </c>
      <c r="B3024" s="36" t="s">
        <v>6378</v>
      </c>
      <c r="C3024" s="3">
        <f>'2023'!E150</f>
        <v>14104</v>
      </c>
      <c r="D3024" s="4">
        <f>'2023'!F150</f>
        <v>3105</v>
      </c>
      <c r="E3024" s="37">
        <v>45037</v>
      </c>
      <c r="F3024" s="53" t="s">
        <v>129</v>
      </c>
    </row>
    <row r="3025" spans="1:6" ht="24.95" customHeight="1" x14ac:dyDescent="0.2">
      <c r="A3025" s="35">
        <v>3023</v>
      </c>
      <c r="B3025" s="36" t="s">
        <v>2681</v>
      </c>
      <c r="C3025" s="3">
        <v>14098</v>
      </c>
      <c r="D3025" s="4">
        <v>2189</v>
      </c>
      <c r="E3025" s="37">
        <v>44337</v>
      </c>
      <c r="F3025" s="53" t="s">
        <v>4</v>
      </c>
    </row>
    <row r="3026" spans="1:6" ht="24.95" customHeight="1" x14ac:dyDescent="0.2">
      <c r="A3026" s="35">
        <v>3024</v>
      </c>
      <c r="B3026" s="36" t="s">
        <v>7270</v>
      </c>
      <c r="C3026" s="3">
        <f>'2024'!E148</f>
        <v>14082.95</v>
      </c>
      <c r="D3026" s="4">
        <f>'2024'!F148</f>
        <v>2242</v>
      </c>
      <c r="E3026" s="37">
        <v>45408</v>
      </c>
      <c r="F3026" s="53" t="s">
        <v>439</v>
      </c>
    </row>
    <row r="3027" spans="1:6" ht="24.95" customHeight="1" x14ac:dyDescent="0.2">
      <c r="A3027" s="35">
        <v>3025</v>
      </c>
      <c r="B3027" s="36" t="s">
        <v>2682</v>
      </c>
      <c r="C3027" s="3">
        <v>14078.371177015757</v>
      </c>
      <c r="D3027" s="4">
        <v>5148</v>
      </c>
      <c r="E3027" s="37">
        <v>38646</v>
      </c>
      <c r="F3027" s="53" t="s">
        <v>1541</v>
      </c>
    </row>
    <row r="3028" spans="1:6" ht="24.95" customHeight="1" x14ac:dyDescent="0.2">
      <c r="A3028" s="35">
        <v>3026</v>
      </c>
      <c r="B3028" s="36" t="s">
        <v>2683</v>
      </c>
      <c r="C3028" s="3">
        <v>14063.368860055607</v>
      </c>
      <c r="D3028" s="4">
        <v>5868</v>
      </c>
      <c r="E3028" s="37">
        <v>36994</v>
      </c>
      <c r="F3028" s="53" t="s">
        <v>6530</v>
      </c>
    </row>
    <row r="3029" spans="1:6" ht="24.95" customHeight="1" x14ac:dyDescent="0.2">
      <c r="A3029" s="35">
        <v>3027</v>
      </c>
      <c r="B3029" s="36" t="s">
        <v>2684</v>
      </c>
      <c r="C3029" s="3">
        <v>14037.6</v>
      </c>
      <c r="D3029" s="4">
        <v>2714</v>
      </c>
      <c r="E3029" s="37">
        <v>44134</v>
      </c>
      <c r="F3029" s="53" t="s">
        <v>25</v>
      </c>
    </row>
    <row r="3030" spans="1:6" ht="24.95" customHeight="1" x14ac:dyDescent="0.2">
      <c r="A3030" s="35">
        <v>3028</v>
      </c>
      <c r="B3030" s="36" t="s">
        <v>2686</v>
      </c>
      <c r="C3030" s="3">
        <v>14018.477757182576</v>
      </c>
      <c r="D3030" s="4">
        <v>7251</v>
      </c>
      <c r="E3030" s="37">
        <v>35916</v>
      </c>
      <c r="F3030" s="53" t="s">
        <v>2687</v>
      </c>
    </row>
    <row r="3031" spans="1:6" ht="24.95" customHeight="1" x14ac:dyDescent="0.2">
      <c r="A3031" s="35">
        <v>3029</v>
      </c>
      <c r="B3031" s="36" t="s">
        <v>2685</v>
      </c>
      <c r="C3031" s="3">
        <v>14018.477757182576</v>
      </c>
      <c r="D3031" s="4">
        <v>6481</v>
      </c>
      <c r="E3031" s="37">
        <v>36763</v>
      </c>
      <c r="F3031" s="53" t="s">
        <v>6520</v>
      </c>
    </row>
    <row r="3032" spans="1:6" ht="24.95" customHeight="1" x14ac:dyDescent="0.2">
      <c r="A3032" s="35">
        <v>3030</v>
      </c>
      <c r="B3032" s="36" t="s">
        <v>2688</v>
      </c>
      <c r="C3032" s="3">
        <v>14015.7</v>
      </c>
      <c r="D3032" s="4">
        <v>4315</v>
      </c>
      <c r="E3032" s="37">
        <v>43560</v>
      </c>
      <c r="F3032" s="53" t="s">
        <v>2689</v>
      </c>
    </row>
    <row r="3033" spans="1:6" ht="24.95" customHeight="1" x14ac:dyDescent="0.2">
      <c r="A3033" s="35">
        <v>3031</v>
      </c>
      <c r="B3033" s="36" t="s">
        <v>2690</v>
      </c>
      <c r="C3033" s="3">
        <v>14014.133456904541</v>
      </c>
      <c r="D3033" s="4">
        <v>4490</v>
      </c>
      <c r="E3033" s="37">
        <v>37925</v>
      </c>
      <c r="F3033" s="53" t="s">
        <v>1898</v>
      </c>
    </row>
    <row r="3034" spans="1:6" ht="24.95" customHeight="1" x14ac:dyDescent="0.2">
      <c r="A3034" s="35">
        <v>3032</v>
      </c>
      <c r="B3034" s="36" t="s">
        <v>2691</v>
      </c>
      <c r="C3034" s="3">
        <v>14013.267493049121</v>
      </c>
      <c r="D3034" s="4">
        <v>3842</v>
      </c>
      <c r="E3034" s="37">
        <v>40627</v>
      </c>
      <c r="F3034" s="53" t="s">
        <v>180</v>
      </c>
    </row>
    <row r="3035" spans="1:6" ht="24.95" customHeight="1" x14ac:dyDescent="0.2">
      <c r="A3035" s="35">
        <v>3033</v>
      </c>
      <c r="B3035" s="36" t="s">
        <v>2692</v>
      </c>
      <c r="C3035" s="3">
        <v>14011.874420759963</v>
      </c>
      <c r="D3035" s="4">
        <v>4419</v>
      </c>
      <c r="E3035" s="37">
        <v>38422</v>
      </c>
      <c r="F3035" s="53" t="s">
        <v>6531</v>
      </c>
    </row>
    <row r="3036" spans="1:6" ht="24.95" customHeight="1" x14ac:dyDescent="0.2">
      <c r="A3036" s="35">
        <v>3034</v>
      </c>
      <c r="B3036" s="36" t="s">
        <v>2693</v>
      </c>
      <c r="C3036" s="3">
        <v>14004.083642261354</v>
      </c>
      <c r="D3036" s="4">
        <v>3797</v>
      </c>
      <c r="E3036" s="37">
        <v>38338</v>
      </c>
      <c r="F3036" s="53" t="s">
        <v>763</v>
      </c>
    </row>
    <row r="3037" spans="1:6" ht="24.95" customHeight="1" x14ac:dyDescent="0.2">
      <c r="A3037" s="35">
        <v>3035</v>
      </c>
      <c r="B3037" s="36" t="s">
        <v>2694</v>
      </c>
      <c r="C3037" s="3">
        <v>13995.974281742356</v>
      </c>
      <c r="D3037" s="4">
        <v>4278</v>
      </c>
      <c r="E3037" s="37">
        <v>38464</v>
      </c>
      <c r="F3037" s="53" t="s">
        <v>125</v>
      </c>
    </row>
    <row r="3038" spans="1:6" ht="24.95" customHeight="1" x14ac:dyDescent="0.2">
      <c r="A3038" s="35">
        <v>3036</v>
      </c>
      <c r="B3038" s="36" t="s">
        <v>2695</v>
      </c>
      <c r="C3038" s="3">
        <v>13993.280815569973</v>
      </c>
      <c r="D3038" s="4">
        <v>3876</v>
      </c>
      <c r="E3038" s="37">
        <v>39395</v>
      </c>
      <c r="F3038" s="53" t="s">
        <v>6531</v>
      </c>
    </row>
    <row r="3039" spans="1:6" ht="24.95" customHeight="1" x14ac:dyDescent="0.2">
      <c r="A3039" s="35">
        <v>3037</v>
      </c>
      <c r="B3039" s="36" t="s">
        <v>2696</v>
      </c>
      <c r="C3039" s="3">
        <v>13989</v>
      </c>
      <c r="D3039" s="4">
        <v>2755</v>
      </c>
      <c r="E3039" s="37">
        <v>44106</v>
      </c>
      <c r="F3039" s="53" t="s">
        <v>311</v>
      </c>
    </row>
    <row r="3040" spans="1:6" ht="24.95" customHeight="1" x14ac:dyDescent="0.2">
      <c r="A3040" s="35">
        <v>3038</v>
      </c>
      <c r="B3040" s="36" t="s">
        <v>2697</v>
      </c>
      <c r="C3040" s="3">
        <v>13986.185125115848</v>
      </c>
      <c r="D3040" s="4">
        <v>4866</v>
      </c>
      <c r="E3040" s="37">
        <v>40284</v>
      </c>
      <c r="F3040" s="53" t="s">
        <v>1403</v>
      </c>
    </row>
    <row r="3041" spans="1:6" ht="24.95" customHeight="1" x14ac:dyDescent="0.2">
      <c r="A3041" s="35">
        <v>3039</v>
      </c>
      <c r="B3041" s="36" t="s">
        <v>2698</v>
      </c>
      <c r="C3041" s="3">
        <v>13946.941612604263</v>
      </c>
      <c r="D3041" s="4">
        <v>5264</v>
      </c>
      <c r="E3041" s="37">
        <v>37666</v>
      </c>
      <c r="F3041" s="53" t="s">
        <v>882</v>
      </c>
    </row>
    <row r="3042" spans="1:6" ht="24.95" customHeight="1" x14ac:dyDescent="0.2">
      <c r="A3042" s="35">
        <v>3040</v>
      </c>
      <c r="B3042" s="36" t="s">
        <v>2699</v>
      </c>
      <c r="C3042" s="3">
        <v>13935.356811862837</v>
      </c>
      <c r="D3042" s="4">
        <v>7082</v>
      </c>
      <c r="E3042" s="37">
        <v>36581</v>
      </c>
      <c r="F3042" s="53" t="s">
        <v>1066</v>
      </c>
    </row>
    <row r="3043" spans="1:6" ht="24.95" customHeight="1" x14ac:dyDescent="0.2">
      <c r="A3043" s="35">
        <v>3041</v>
      </c>
      <c r="B3043" s="36" t="s">
        <v>2700</v>
      </c>
      <c r="C3043" s="3">
        <v>13931.302131603337</v>
      </c>
      <c r="D3043" s="4">
        <v>4770</v>
      </c>
      <c r="E3043" s="37">
        <v>37813</v>
      </c>
      <c r="F3043" s="53" t="s">
        <v>1021</v>
      </c>
    </row>
    <row r="3044" spans="1:6" ht="24.95" customHeight="1" x14ac:dyDescent="0.2">
      <c r="A3044" s="35">
        <v>3042</v>
      </c>
      <c r="B3044" s="36" t="s">
        <v>2701</v>
      </c>
      <c r="C3044" s="3">
        <v>13892.493049119556</v>
      </c>
      <c r="D3044" s="4">
        <v>5583</v>
      </c>
      <c r="E3044" s="37">
        <v>36672</v>
      </c>
      <c r="F3044" s="53" t="s">
        <v>374</v>
      </c>
    </row>
    <row r="3045" spans="1:6" ht="24.95" customHeight="1" x14ac:dyDescent="0.2">
      <c r="A3045" s="35">
        <v>3043</v>
      </c>
      <c r="B3045" s="36" t="s">
        <v>2702</v>
      </c>
      <c r="C3045" s="3">
        <v>13874.826227988879</v>
      </c>
      <c r="D3045" s="4">
        <v>3543</v>
      </c>
      <c r="E3045" s="37">
        <v>36126</v>
      </c>
      <c r="F3045" s="53" t="s">
        <v>1066</v>
      </c>
    </row>
    <row r="3046" spans="1:6" ht="24.95" customHeight="1" x14ac:dyDescent="0.2">
      <c r="A3046" s="35">
        <v>3044</v>
      </c>
      <c r="B3046" s="36" t="s">
        <v>4709</v>
      </c>
      <c r="C3046" s="3">
        <v>13869.323447636702</v>
      </c>
      <c r="D3046" s="4">
        <v>3644</v>
      </c>
      <c r="E3046" s="37">
        <v>41369</v>
      </c>
      <c r="F3046" s="53" t="s">
        <v>4</v>
      </c>
    </row>
    <row r="3047" spans="1:6" ht="24.95" customHeight="1" x14ac:dyDescent="0.2">
      <c r="A3047" s="35">
        <v>3045</v>
      </c>
      <c r="B3047" s="36" t="s">
        <v>2703</v>
      </c>
      <c r="C3047" s="3">
        <v>13865.442539388323</v>
      </c>
      <c r="D3047" s="4">
        <v>3374</v>
      </c>
      <c r="E3047" s="37">
        <v>41740</v>
      </c>
      <c r="F3047" s="53" t="s">
        <v>4</v>
      </c>
    </row>
    <row r="3048" spans="1:6" ht="24.95" customHeight="1" x14ac:dyDescent="0.2">
      <c r="A3048" s="35">
        <v>3046</v>
      </c>
      <c r="B3048" s="36" t="s">
        <v>2704</v>
      </c>
      <c r="C3048" s="3">
        <v>13849.629286376276</v>
      </c>
      <c r="D3048" s="4">
        <v>6370</v>
      </c>
      <c r="E3048" s="37">
        <v>36280</v>
      </c>
      <c r="F3048" s="53" t="s">
        <v>374</v>
      </c>
    </row>
    <row r="3049" spans="1:6" ht="24.95" customHeight="1" x14ac:dyDescent="0.2">
      <c r="A3049" s="35">
        <v>3047</v>
      </c>
      <c r="B3049" s="36" t="s">
        <v>2705</v>
      </c>
      <c r="C3049" s="3">
        <v>13836.017145505099</v>
      </c>
      <c r="D3049" s="4">
        <v>4007</v>
      </c>
      <c r="E3049" s="37">
        <v>37652</v>
      </c>
      <c r="F3049" s="53" t="s">
        <v>180</v>
      </c>
    </row>
    <row r="3050" spans="1:6" ht="24.95" customHeight="1" x14ac:dyDescent="0.2">
      <c r="A3050" s="35">
        <v>3048</v>
      </c>
      <c r="B3050" s="36" t="s">
        <v>2706</v>
      </c>
      <c r="C3050" s="3">
        <v>13835.7</v>
      </c>
      <c r="D3050" s="4">
        <v>2640</v>
      </c>
      <c r="E3050" s="37">
        <v>43322</v>
      </c>
      <c r="F3050" s="53" t="s">
        <v>439</v>
      </c>
    </row>
    <row r="3051" spans="1:6" ht="24.95" customHeight="1" x14ac:dyDescent="0.2">
      <c r="A3051" s="35">
        <v>3049</v>
      </c>
      <c r="B3051" s="36" t="s">
        <v>6379</v>
      </c>
      <c r="C3051" s="3">
        <f>'2023'!E151</f>
        <v>13830.369999999999</v>
      </c>
      <c r="D3051" s="4">
        <f>'2023'!F151</f>
        <v>2130</v>
      </c>
      <c r="E3051" s="37">
        <v>44953</v>
      </c>
      <c r="F3051" s="53" t="s">
        <v>505</v>
      </c>
    </row>
    <row r="3052" spans="1:6" ht="24.95" customHeight="1" x14ac:dyDescent="0.2">
      <c r="A3052" s="35">
        <v>3050</v>
      </c>
      <c r="B3052" s="36" t="s">
        <v>2707</v>
      </c>
      <c r="C3052" s="3">
        <v>13828.197405004634</v>
      </c>
      <c r="D3052" s="4">
        <v>6219</v>
      </c>
      <c r="E3052" s="37">
        <v>37043</v>
      </c>
      <c r="F3052" s="53" t="s">
        <v>374</v>
      </c>
    </row>
    <row r="3053" spans="1:6" ht="24.95" customHeight="1" x14ac:dyDescent="0.2">
      <c r="A3053" s="35">
        <v>3051</v>
      </c>
      <c r="B3053" s="36" t="s">
        <v>2708</v>
      </c>
      <c r="C3053" s="3">
        <v>13825</v>
      </c>
      <c r="D3053" s="4">
        <v>2621</v>
      </c>
      <c r="E3053" s="37">
        <v>43056</v>
      </c>
      <c r="F3053" s="53" t="s">
        <v>129</v>
      </c>
    </row>
    <row r="3054" spans="1:6" ht="24.95" customHeight="1" x14ac:dyDescent="0.2">
      <c r="A3054" s="35">
        <v>3052</v>
      </c>
      <c r="B3054" s="36" t="s">
        <v>2709</v>
      </c>
      <c r="C3054" s="3">
        <v>13815.09</v>
      </c>
      <c r="D3054" s="4">
        <v>2482</v>
      </c>
      <c r="E3054" s="37">
        <v>42699</v>
      </c>
      <c r="F3054" s="53" t="s">
        <v>439</v>
      </c>
    </row>
    <row r="3055" spans="1:6" ht="24.95" customHeight="1" x14ac:dyDescent="0.2">
      <c r="A3055" s="35">
        <v>3053</v>
      </c>
      <c r="B3055" s="36" t="s">
        <v>2710</v>
      </c>
      <c r="C3055" s="3">
        <v>13810</v>
      </c>
      <c r="D3055" s="4">
        <v>3402</v>
      </c>
      <c r="E3055" s="37">
        <v>44127</v>
      </c>
      <c r="F3055" s="53" t="s">
        <v>129</v>
      </c>
    </row>
    <row r="3056" spans="1:6" ht="24.95" customHeight="1" x14ac:dyDescent="0.2">
      <c r="A3056" s="35">
        <v>3054</v>
      </c>
      <c r="B3056" s="36" t="s">
        <v>2711</v>
      </c>
      <c r="C3056" s="3">
        <v>13808</v>
      </c>
      <c r="D3056" s="4">
        <v>2374</v>
      </c>
      <c r="E3056" s="37">
        <v>43476</v>
      </c>
      <c r="F3056" s="53" t="s">
        <v>439</v>
      </c>
    </row>
    <row r="3057" spans="1:6" ht="24.95" customHeight="1" x14ac:dyDescent="0.2">
      <c r="A3057" s="35">
        <v>3055</v>
      </c>
      <c r="B3057" s="36" t="s">
        <v>2712</v>
      </c>
      <c r="C3057" s="3">
        <v>13803.000463392031</v>
      </c>
      <c r="D3057" s="4">
        <v>6100</v>
      </c>
      <c r="E3057" s="37">
        <v>36392</v>
      </c>
      <c r="F3057" s="53" t="s">
        <v>1340</v>
      </c>
    </row>
    <row r="3058" spans="1:6" ht="24.95" customHeight="1" x14ac:dyDescent="0.2">
      <c r="A3058" s="35">
        <v>3056</v>
      </c>
      <c r="B3058" s="36" t="s">
        <v>3151</v>
      </c>
      <c r="C3058" s="3">
        <f>8839.5+'2023'!E233+'2024'!E288</f>
        <v>13785.5</v>
      </c>
      <c r="D3058" s="4">
        <f>2106+'2023'!F233+'2024'!F288</f>
        <v>3514</v>
      </c>
      <c r="E3058" s="37">
        <v>44330</v>
      </c>
      <c r="F3058" s="53" t="s">
        <v>1869</v>
      </c>
    </row>
    <row r="3059" spans="1:6" ht="24.95" customHeight="1" x14ac:dyDescent="0.2">
      <c r="A3059" s="35">
        <v>3057</v>
      </c>
      <c r="B3059" s="36" t="s">
        <v>2713</v>
      </c>
      <c r="C3059" s="3">
        <v>13777.650701003686</v>
      </c>
      <c r="D3059" s="4">
        <v>4104</v>
      </c>
      <c r="E3059" s="37">
        <v>38786</v>
      </c>
      <c r="F3059" s="53" t="s">
        <v>2714</v>
      </c>
    </row>
    <row r="3060" spans="1:6" ht="24.95" customHeight="1" x14ac:dyDescent="0.2">
      <c r="A3060" s="35">
        <v>3058</v>
      </c>
      <c r="B3060" s="36" t="s">
        <v>2715</v>
      </c>
      <c r="C3060" s="3">
        <v>13772.879981464319</v>
      </c>
      <c r="D3060" s="4">
        <v>3367</v>
      </c>
      <c r="E3060" s="37">
        <v>40487</v>
      </c>
      <c r="F3060" s="53" t="s">
        <v>4</v>
      </c>
    </row>
    <row r="3061" spans="1:6" ht="24.95" customHeight="1" x14ac:dyDescent="0.2">
      <c r="A3061" s="35">
        <v>3059</v>
      </c>
      <c r="B3061" s="36" t="s">
        <v>2716</v>
      </c>
      <c r="C3061" s="3">
        <v>13765.060240963856</v>
      </c>
      <c r="D3061" s="4">
        <v>5590</v>
      </c>
      <c r="E3061" s="37">
        <v>36854</v>
      </c>
      <c r="F3061" s="53" t="s">
        <v>227</v>
      </c>
    </row>
    <row r="3062" spans="1:6" ht="24.95" customHeight="1" x14ac:dyDescent="0.2">
      <c r="A3062" s="35">
        <v>3060</v>
      </c>
      <c r="B3062" s="36" t="s">
        <v>2717</v>
      </c>
      <c r="C3062" s="3">
        <v>13759</v>
      </c>
      <c r="D3062" s="4">
        <v>3368</v>
      </c>
      <c r="E3062" s="37">
        <v>43350</v>
      </c>
      <c r="F3062" s="53" t="s">
        <v>837</v>
      </c>
    </row>
    <row r="3063" spans="1:6" ht="24.95" customHeight="1" x14ac:dyDescent="0.2">
      <c r="A3063" s="35">
        <v>3061</v>
      </c>
      <c r="B3063" s="36" t="s">
        <v>2718</v>
      </c>
      <c r="C3063" s="3">
        <v>13754.39</v>
      </c>
      <c r="D3063" s="4">
        <v>2573</v>
      </c>
      <c r="E3063" s="37">
        <v>44435</v>
      </c>
      <c r="F3063" s="53" t="s">
        <v>1051</v>
      </c>
    </row>
    <row r="3064" spans="1:6" ht="24.95" customHeight="1" x14ac:dyDescent="0.2">
      <c r="A3064" s="35">
        <v>3062</v>
      </c>
      <c r="B3064" s="36" t="s">
        <v>7271</v>
      </c>
      <c r="C3064" s="3">
        <f>'2024'!E149</f>
        <v>13753.3</v>
      </c>
      <c r="D3064" s="4">
        <f>'2024'!F149</f>
        <v>2209</v>
      </c>
      <c r="E3064" s="37">
        <v>45296</v>
      </c>
      <c r="F3064" s="53" t="s">
        <v>505</v>
      </c>
    </row>
    <row r="3065" spans="1:6" ht="24.95" customHeight="1" x14ac:dyDescent="0.2">
      <c r="A3065" s="35">
        <v>3063</v>
      </c>
      <c r="B3065" s="36" t="s">
        <v>2719</v>
      </c>
      <c r="C3065" s="3">
        <v>13740.442539388323</v>
      </c>
      <c r="D3065" s="4">
        <v>3992</v>
      </c>
      <c r="E3065" s="37">
        <v>39157</v>
      </c>
      <c r="F3065" s="53" t="s">
        <v>6527</v>
      </c>
    </row>
    <row r="3066" spans="1:6" ht="24.95" customHeight="1" x14ac:dyDescent="0.2">
      <c r="A3066" s="35">
        <v>3064</v>
      </c>
      <c r="B3066" s="36" t="s">
        <v>2720</v>
      </c>
      <c r="C3066" s="3">
        <v>13722.022706209455</v>
      </c>
      <c r="D3066" s="4">
        <v>3983</v>
      </c>
      <c r="E3066" s="37">
        <v>39682</v>
      </c>
      <c r="F3066" s="53" t="s">
        <v>2356</v>
      </c>
    </row>
    <row r="3067" spans="1:6" ht="24.95" customHeight="1" x14ac:dyDescent="0.2">
      <c r="A3067" s="35">
        <v>3065</v>
      </c>
      <c r="B3067" s="36" t="s">
        <v>2721</v>
      </c>
      <c r="C3067" s="3">
        <v>13718.141797961076</v>
      </c>
      <c r="D3067" s="4">
        <v>4252</v>
      </c>
      <c r="E3067" s="37">
        <v>39024</v>
      </c>
      <c r="F3067" s="53" t="s">
        <v>186</v>
      </c>
    </row>
    <row r="3068" spans="1:6" ht="24.95" customHeight="1" x14ac:dyDescent="0.2">
      <c r="A3068" s="35">
        <v>3066</v>
      </c>
      <c r="B3068" s="36" t="s">
        <v>2722</v>
      </c>
      <c r="C3068" s="3">
        <v>13699.13</v>
      </c>
      <c r="D3068" s="4">
        <v>2643</v>
      </c>
      <c r="E3068" s="37">
        <v>43070</v>
      </c>
      <c r="F3068" s="53" t="s">
        <v>2354</v>
      </c>
    </row>
    <row r="3069" spans="1:6" ht="24.95" customHeight="1" x14ac:dyDescent="0.2">
      <c r="A3069" s="35">
        <v>3067</v>
      </c>
      <c r="B3069" s="36" t="s">
        <v>2723</v>
      </c>
      <c r="C3069" s="3">
        <v>13689.179796107508</v>
      </c>
      <c r="D3069" s="4">
        <v>6708</v>
      </c>
      <c r="E3069" s="37">
        <v>36336</v>
      </c>
      <c r="F3069" s="53" t="s">
        <v>6530</v>
      </c>
    </row>
    <row r="3070" spans="1:6" ht="24.95" customHeight="1" x14ac:dyDescent="0.2">
      <c r="A3070" s="35">
        <v>3068</v>
      </c>
      <c r="B3070" s="36" t="s">
        <v>2724</v>
      </c>
      <c r="C3070" s="3">
        <v>13601.424930491195</v>
      </c>
      <c r="D3070" s="4">
        <v>4818</v>
      </c>
      <c r="E3070" s="37">
        <v>37533</v>
      </c>
      <c r="F3070" s="53" t="s">
        <v>1714</v>
      </c>
    </row>
    <row r="3071" spans="1:6" ht="24.95" customHeight="1" x14ac:dyDescent="0.2">
      <c r="A3071" s="35">
        <v>3069</v>
      </c>
      <c r="B3071" s="36" t="s">
        <v>2725</v>
      </c>
      <c r="C3071" s="3">
        <v>13595.09</v>
      </c>
      <c r="D3071" s="4">
        <v>2479</v>
      </c>
      <c r="E3071" s="37">
        <v>44435</v>
      </c>
      <c r="F3071" s="53" t="s">
        <v>4</v>
      </c>
    </row>
    <row r="3072" spans="1:6" ht="24.95" customHeight="1" x14ac:dyDescent="0.2">
      <c r="A3072" s="35">
        <v>3070</v>
      </c>
      <c r="B3072" s="36" t="s">
        <v>3430</v>
      </c>
      <c r="C3072" s="3">
        <f>6308.4+'2023'!E194</f>
        <v>13563.4</v>
      </c>
      <c r="D3072" s="4">
        <f>1122+'2023'!F194</f>
        <v>2462</v>
      </c>
      <c r="E3072" s="37">
        <v>44897</v>
      </c>
      <c r="F3072" s="53" t="s">
        <v>1326</v>
      </c>
    </row>
    <row r="3073" spans="1:6" ht="24.95" customHeight="1" x14ac:dyDescent="0.2">
      <c r="A3073" s="35">
        <v>3071</v>
      </c>
      <c r="B3073" s="36" t="s">
        <v>2726</v>
      </c>
      <c r="C3073" s="3">
        <v>13562.6</v>
      </c>
      <c r="D3073" s="4">
        <v>2100</v>
      </c>
      <c r="E3073" s="37">
        <v>44575</v>
      </c>
      <c r="F3073" s="53" t="s">
        <v>4</v>
      </c>
    </row>
    <row r="3074" spans="1:6" ht="24.95" customHeight="1" x14ac:dyDescent="0.2">
      <c r="A3074" s="35">
        <v>3072</v>
      </c>
      <c r="B3074" s="36" t="s">
        <v>2727</v>
      </c>
      <c r="C3074" s="3">
        <v>13561.167747914737</v>
      </c>
      <c r="D3074" s="4">
        <v>3666</v>
      </c>
      <c r="E3074" s="37">
        <v>37596</v>
      </c>
      <c r="F3074" s="53" t="s">
        <v>1080</v>
      </c>
    </row>
    <row r="3075" spans="1:6" ht="24.95" customHeight="1" x14ac:dyDescent="0.2">
      <c r="A3075" s="35">
        <v>3073</v>
      </c>
      <c r="B3075" s="36" t="s">
        <v>2728</v>
      </c>
      <c r="C3075" s="3">
        <v>13557.113067655237</v>
      </c>
      <c r="D3075" s="4">
        <v>4983</v>
      </c>
      <c r="E3075" s="37">
        <v>37736</v>
      </c>
      <c r="F3075" s="53" t="s">
        <v>678</v>
      </c>
    </row>
    <row r="3076" spans="1:6" ht="24.95" customHeight="1" x14ac:dyDescent="0.2">
      <c r="A3076" s="35">
        <v>3074</v>
      </c>
      <c r="B3076" s="36" t="s">
        <v>2729</v>
      </c>
      <c r="C3076" s="3">
        <v>13553.058387395737</v>
      </c>
      <c r="D3076" s="4">
        <v>3787</v>
      </c>
      <c r="E3076" s="37">
        <v>39451</v>
      </c>
      <c r="F3076" s="53" t="s">
        <v>444</v>
      </c>
    </row>
    <row r="3077" spans="1:6" ht="24.95" customHeight="1" x14ac:dyDescent="0.2">
      <c r="A3077" s="35">
        <v>3075</v>
      </c>
      <c r="B3077" s="36" t="s">
        <v>2730</v>
      </c>
      <c r="C3077" s="3">
        <v>13549.698795180724</v>
      </c>
      <c r="D3077" s="4">
        <v>4316</v>
      </c>
      <c r="E3077" s="37">
        <v>39318</v>
      </c>
      <c r="F3077" s="53" t="s">
        <v>2731</v>
      </c>
    </row>
    <row r="3078" spans="1:6" ht="24.95" customHeight="1" x14ac:dyDescent="0.2">
      <c r="A3078" s="35">
        <v>3076</v>
      </c>
      <c r="B3078" s="36" t="s">
        <v>2909</v>
      </c>
      <c r="C3078" s="3">
        <f>11390.15+'2023'!E259</f>
        <v>13539.689999999999</v>
      </c>
      <c r="D3078" s="4">
        <f>1654+'2023'!F259</f>
        <v>1977</v>
      </c>
      <c r="E3078" s="37">
        <v>44918</v>
      </c>
      <c r="F3078" s="53" t="s">
        <v>4</v>
      </c>
    </row>
    <row r="3079" spans="1:6" ht="24.95" customHeight="1" x14ac:dyDescent="0.2">
      <c r="A3079" s="35">
        <v>3077</v>
      </c>
      <c r="B3079" s="36" t="s">
        <v>2732</v>
      </c>
      <c r="C3079" s="3">
        <v>13518.01436515292</v>
      </c>
      <c r="D3079" s="4">
        <v>6158</v>
      </c>
      <c r="E3079" s="37">
        <v>35909</v>
      </c>
      <c r="F3079" s="53" t="s">
        <v>2733</v>
      </c>
    </row>
    <row r="3080" spans="1:6" ht="24.95" customHeight="1" x14ac:dyDescent="0.2">
      <c r="A3080" s="35">
        <v>3078</v>
      </c>
      <c r="B3080" s="36" t="s">
        <v>2734</v>
      </c>
      <c r="C3080" s="3">
        <v>13512.801204819278</v>
      </c>
      <c r="D3080" s="4">
        <v>3654</v>
      </c>
      <c r="E3080" s="37">
        <v>40025</v>
      </c>
      <c r="F3080" s="53" t="s">
        <v>4</v>
      </c>
    </row>
    <row r="3081" spans="1:6" ht="24.95" customHeight="1" x14ac:dyDescent="0.2">
      <c r="A3081" s="35">
        <v>3079</v>
      </c>
      <c r="B3081" s="36" t="s">
        <v>2735</v>
      </c>
      <c r="C3081" s="3">
        <v>13497.740963855422</v>
      </c>
      <c r="D3081" s="4">
        <v>3955</v>
      </c>
      <c r="E3081" s="37">
        <v>37505</v>
      </c>
      <c r="F3081" s="53" t="s">
        <v>374</v>
      </c>
    </row>
    <row r="3082" spans="1:6" ht="24.95" customHeight="1" x14ac:dyDescent="0.2">
      <c r="A3082" s="35">
        <v>3080</v>
      </c>
      <c r="B3082" s="36" t="s">
        <v>2736</v>
      </c>
      <c r="C3082" s="3">
        <v>13486.445783132531</v>
      </c>
      <c r="D3082" s="4">
        <v>4190</v>
      </c>
      <c r="E3082" s="37">
        <v>38107</v>
      </c>
      <c r="F3082" s="53" t="s">
        <v>45</v>
      </c>
    </row>
    <row r="3083" spans="1:6" ht="24.95" customHeight="1" x14ac:dyDescent="0.2">
      <c r="A3083" s="35">
        <v>3081</v>
      </c>
      <c r="B3083" s="36" t="s">
        <v>2737</v>
      </c>
      <c r="C3083" s="3">
        <v>13470.960000000001</v>
      </c>
      <c r="D3083" s="4">
        <v>2717</v>
      </c>
      <c r="E3083" s="37">
        <v>43112</v>
      </c>
      <c r="F3083" s="53" t="s">
        <v>505</v>
      </c>
    </row>
    <row r="3084" spans="1:6" ht="24.95" customHeight="1" x14ac:dyDescent="0.2">
      <c r="A3084" s="35">
        <v>3082</v>
      </c>
      <c r="B3084" s="36" t="s">
        <v>2738</v>
      </c>
      <c r="C3084" s="3">
        <v>13469.647822057461</v>
      </c>
      <c r="D3084" s="4">
        <v>4167</v>
      </c>
      <c r="E3084" s="37">
        <v>37862</v>
      </c>
      <c r="F3084" s="53" t="s">
        <v>330</v>
      </c>
    </row>
    <row r="3085" spans="1:6" ht="24.95" customHeight="1" x14ac:dyDescent="0.2">
      <c r="A3085" s="35">
        <v>3083</v>
      </c>
      <c r="B3085" s="36" t="s">
        <v>2849</v>
      </c>
      <c r="C3085" s="3">
        <f>12203.21+'2023'!E369+'2024'!E319</f>
        <v>13468.21</v>
      </c>
      <c r="D3085" s="4">
        <f>2487+'2023'!F369+'2024'!F319</f>
        <v>2791</v>
      </c>
      <c r="E3085" s="37">
        <v>44673</v>
      </c>
      <c r="F3085" s="53" t="s">
        <v>2184</v>
      </c>
    </row>
    <row r="3086" spans="1:6" ht="24.95" customHeight="1" x14ac:dyDescent="0.2">
      <c r="A3086" s="35">
        <v>3084</v>
      </c>
      <c r="B3086" s="36" t="s">
        <v>2739</v>
      </c>
      <c r="C3086" s="3">
        <v>13466.172381835033</v>
      </c>
      <c r="D3086" s="4">
        <v>7322</v>
      </c>
      <c r="E3086" s="37">
        <v>36567</v>
      </c>
      <c r="F3086" s="53" t="s">
        <v>6530</v>
      </c>
    </row>
    <row r="3087" spans="1:6" ht="24.95" customHeight="1" x14ac:dyDescent="0.2">
      <c r="A3087" s="35">
        <v>3085</v>
      </c>
      <c r="B3087" s="36" t="s">
        <v>2740</v>
      </c>
      <c r="C3087" s="3">
        <v>13459</v>
      </c>
      <c r="D3087" s="4">
        <v>3165</v>
      </c>
      <c r="E3087" s="37">
        <v>43791</v>
      </c>
      <c r="F3087" s="53" t="s">
        <v>129</v>
      </c>
    </row>
    <row r="3088" spans="1:6" ht="24.95" customHeight="1" x14ac:dyDescent="0.2">
      <c r="A3088" s="35">
        <v>3086</v>
      </c>
      <c r="B3088" s="36" t="s">
        <v>2741</v>
      </c>
      <c r="C3088" s="3">
        <v>13448.460000000001</v>
      </c>
      <c r="D3088" s="4">
        <v>2509</v>
      </c>
      <c r="E3088" s="37">
        <v>44799</v>
      </c>
      <c r="F3088" s="53" t="s">
        <v>10</v>
      </c>
    </row>
    <row r="3089" spans="1:6" ht="24.95" customHeight="1" x14ac:dyDescent="0.2">
      <c r="A3089" s="35">
        <v>3087</v>
      </c>
      <c r="B3089" s="36" t="s">
        <v>2742</v>
      </c>
      <c r="C3089" s="3">
        <v>13422.729379054681</v>
      </c>
      <c r="D3089" s="4">
        <v>7526</v>
      </c>
      <c r="E3089" s="37">
        <v>36014</v>
      </c>
      <c r="F3089" s="53" t="s">
        <v>184</v>
      </c>
    </row>
    <row r="3090" spans="1:6" ht="24.95" customHeight="1" x14ac:dyDescent="0.2">
      <c r="A3090" s="35">
        <v>3088</v>
      </c>
      <c r="B3090" s="36" t="s">
        <v>2743</v>
      </c>
      <c r="C3090" s="3">
        <v>13417</v>
      </c>
      <c r="D3090" s="4">
        <v>2284</v>
      </c>
      <c r="E3090" s="37">
        <v>43392</v>
      </c>
      <c r="F3090" s="53" t="s">
        <v>129</v>
      </c>
    </row>
    <row r="3091" spans="1:6" ht="24.95" customHeight="1" x14ac:dyDescent="0.2">
      <c r="A3091" s="35">
        <v>3089</v>
      </c>
      <c r="B3091" s="36" t="s">
        <v>2744</v>
      </c>
      <c r="C3091" s="3">
        <v>13415</v>
      </c>
      <c r="D3091" s="4">
        <v>2388</v>
      </c>
      <c r="E3091" s="37">
        <v>44064</v>
      </c>
      <c r="F3091" s="53" t="s">
        <v>129</v>
      </c>
    </row>
    <row r="3092" spans="1:6" ht="24.95" customHeight="1" x14ac:dyDescent="0.2">
      <c r="A3092" s="35">
        <v>3090</v>
      </c>
      <c r="B3092" s="36" t="s">
        <v>2745</v>
      </c>
      <c r="C3092" s="3">
        <v>13414.880000000001</v>
      </c>
      <c r="D3092" s="4">
        <v>2311</v>
      </c>
      <c r="E3092" s="37">
        <v>44029</v>
      </c>
      <c r="F3092" s="53" t="s">
        <v>4</v>
      </c>
    </row>
    <row r="3093" spans="1:6" ht="24.95" customHeight="1" x14ac:dyDescent="0.2">
      <c r="A3093" s="35">
        <v>3091</v>
      </c>
      <c r="B3093" s="36" t="s">
        <v>2746</v>
      </c>
      <c r="C3093" s="3">
        <v>13410.275718257646</v>
      </c>
      <c r="D3093" s="4">
        <v>4530</v>
      </c>
      <c r="E3093" s="37">
        <v>40564</v>
      </c>
      <c r="F3093" s="53" t="s">
        <v>6525</v>
      </c>
    </row>
    <row r="3094" spans="1:6" ht="24.95" customHeight="1" x14ac:dyDescent="0.2">
      <c r="A3094" s="35">
        <v>3092</v>
      </c>
      <c r="B3094" s="36" t="s">
        <v>2747</v>
      </c>
      <c r="C3094" s="3">
        <v>13373.899443929566</v>
      </c>
      <c r="D3094" s="4">
        <v>4953</v>
      </c>
      <c r="E3094" s="37">
        <v>38849</v>
      </c>
      <c r="F3094" s="53" t="s">
        <v>565</v>
      </c>
    </row>
    <row r="3095" spans="1:6" ht="24.95" customHeight="1" x14ac:dyDescent="0.2">
      <c r="A3095" s="35">
        <v>3093</v>
      </c>
      <c r="B3095" s="36" t="s">
        <v>4710</v>
      </c>
      <c r="C3095" s="3">
        <v>13373.20435588508</v>
      </c>
      <c r="D3095" s="4">
        <v>3204</v>
      </c>
      <c r="E3095" s="37">
        <v>41460</v>
      </c>
      <c r="F3095" s="53" t="s">
        <v>23</v>
      </c>
    </row>
    <row r="3096" spans="1:6" ht="24.95" customHeight="1" x14ac:dyDescent="0.2">
      <c r="A3096" s="35">
        <v>3094</v>
      </c>
      <c r="B3096" s="36" t="s">
        <v>6380</v>
      </c>
      <c r="C3096" s="3">
        <f>'2023'!E154+'2024'!E383</f>
        <v>13336.6</v>
      </c>
      <c r="D3096" s="4">
        <f>'2023'!F154+'2024'!F383</f>
        <v>2807</v>
      </c>
      <c r="E3096" s="37">
        <v>45149</v>
      </c>
      <c r="F3096" s="53" t="s">
        <v>505</v>
      </c>
    </row>
    <row r="3097" spans="1:6" ht="24.95" customHeight="1" x14ac:dyDescent="0.2">
      <c r="A3097" s="35">
        <v>3095</v>
      </c>
      <c r="B3097" s="36" t="s">
        <v>4711</v>
      </c>
      <c r="C3097" s="3">
        <v>13331.064643188138</v>
      </c>
      <c r="D3097" s="4">
        <v>3265</v>
      </c>
      <c r="E3097" s="37">
        <v>41033</v>
      </c>
      <c r="F3097" s="53" t="s">
        <v>4</v>
      </c>
    </row>
    <row r="3098" spans="1:6" ht="24.95" customHeight="1" x14ac:dyDescent="0.2">
      <c r="A3098" s="35">
        <v>3096</v>
      </c>
      <c r="B3098" s="36" t="s">
        <v>7272</v>
      </c>
      <c r="C3098" s="3">
        <f>'2024'!E150</f>
        <v>13329.31</v>
      </c>
      <c r="D3098" s="4">
        <f>'2024'!F150</f>
        <v>2148</v>
      </c>
      <c r="E3098" s="37">
        <v>45359</v>
      </c>
      <c r="F3098" s="53" t="s">
        <v>5091</v>
      </c>
    </row>
    <row r="3099" spans="1:6" ht="24.95" customHeight="1" x14ac:dyDescent="0.2">
      <c r="A3099" s="35">
        <v>3097</v>
      </c>
      <c r="B3099" s="36" t="s">
        <v>2748</v>
      </c>
      <c r="C3099" s="3">
        <v>13292.460000000001</v>
      </c>
      <c r="D3099" s="4">
        <v>2690</v>
      </c>
      <c r="E3099" s="37">
        <v>42699</v>
      </c>
      <c r="F3099" s="53" t="s">
        <v>489</v>
      </c>
    </row>
    <row r="3100" spans="1:6" ht="24.95" customHeight="1" x14ac:dyDescent="0.2">
      <c r="A3100" s="35">
        <v>3098</v>
      </c>
      <c r="B3100" s="36" t="s">
        <v>2749</v>
      </c>
      <c r="C3100" s="3">
        <v>13287.621640407786</v>
      </c>
      <c r="D3100" s="4">
        <v>4633</v>
      </c>
      <c r="E3100" s="37">
        <v>40508</v>
      </c>
      <c r="F3100" s="53" t="s">
        <v>23</v>
      </c>
    </row>
    <row r="3101" spans="1:6" ht="24.95" customHeight="1" x14ac:dyDescent="0.2">
      <c r="A3101" s="35">
        <v>3099</v>
      </c>
      <c r="B3101" s="36" t="s">
        <v>2750</v>
      </c>
      <c r="C3101" s="3">
        <v>13279.94670991659</v>
      </c>
      <c r="D3101" s="4">
        <v>6286</v>
      </c>
      <c r="E3101" s="37">
        <v>36756</v>
      </c>
      <c r="F3101" s="53" t="s">
        <v>673</v>
      </c>
    </row>
    <row r="3102" spans="1:6" ht="24.95" customHeight="1" x14ac:dyDescent="0.2">
      <c r="A3102" s="35">
        <v>3100</v>
      </c>
      <c r="B3102" s="36" t="s">
        <v>2751</v>
      </c>
      <c r="C3102" s="3">
        <v>13273.575069508805</v>
      </c>
      <c r="D3102" s="4">
        <v>4290</v>
      </c>
      <c r="E3102" s="37">
        <v>37225</v>
      </c>
      <c r="F3102" s="53" t="s">
        <v>678</v>
      </c>
    </row>
    <row r="3103" spans="1:6" ht="24.95" customHeight="1" x14ac:dyDescent="0.2">
      <c r="A3103" s="35">
        <v>3101</v>
      </c>
      <c r="B3103" s="36" t="s">
        <v>2752</v>
      </c>
      <c r="C3103" s="3">
        <v>13266.37</v>
      </c>
      <c r="D3103" s="4">
        <v>2687</v>
      </c>
      <c r="E3103" s="37">
        <v>42489</v>
      </c>
      <c r="F3103" s="53" t="s">
        <v>4</v>
      </c>
    </row>
    <row r="3104" spans="1:6" ht="24.95" customHeight="1" x14ac:dyDescent="0.2">
      <c r="A3104" s="35">
        <v>3102</v>
      </c>
      <c r="B3104" s="36" t="s">
        <v>2753</v>
      </c>
      <c r="C3104" s="3">
        <v>13266.16</v>
      </c>
      <c r="D3104" s="4">
        <v>2645</v>
      </c>
      <c r="E3104" s="37">
        <v>43049</v>
      </c>
      <c r="F3104" s="53" t="s">
        <v>4</v>
      </c>
    </row>
    <row r="3105" spans="1:6" ht="24.95" customHeight="1" x14ac:dyDescent="0.2">
      <c r="A3105" s="35">
        <v>3103</v>
      </c>
      <c r="B3105" s="36" t="s">
        <v>2754</v>
      </c>
      <c r="C3105" s="3">
        <v>13242.296107506951</v>
      </c>
      <c r="D3105" s="4">
        <v>11757</v>
      </c>
      <c r="E3105" s="37">
        <v>35020</v>
      </c>
      <c r="F3105" s="53" t="s">
        <v>6530</v>
      </c>
    </row>
    <row r="3106" spans="1:6" ht="24.95" customHeight="1" x14ac:dyDescent="0.2">
      <c r="A3106" s="35">
        <v>3104</v>
      </c>
      <c r="B3106" s="36" t="s">
        <v>2755</v>
      </c>
      <c r="C3106" s="3">
        <v>13238.241427247453</v>
      </c>
      <c r="D3106" s="4">
        <v>11772</v>
      </c>
      <c r="E3106" s="37">
        <v>35412</v>
      </c>
      <c r="F3106" s="53" t="s">
        <v>6530</v>
      </c>
    </row>
    <row r="3107" spans="1:6" ht="24.95" customHeight="1" x14ac:dyDescent="0.2">
      <c r="A3107" s="35">
        <v>3105</v>
      </c>
      <c r="B3107" s="36" t="s">
        <v>6509</v>
      </c>
      <c r="C3107" s="3">
        <f>'2023'!E155</f>
        <v>13210.25</v>
      </c>
      <c r="D3107" s="4">
        <f>'2023'!F155</f>
        <v>2574</v>
      </c>
      <c r="E3107" s="5" t="s">
        <v>5442</v>
      </c>
      <c r="F3107" s="18" t="s">
        <v>4</v>
      </c>
    </row>
    <row r="3108" spans="1:6" ht="24.95" customHeight="1" x14ac:dyDescent="0.2">
      <c r="A3108" s="35">
        <v>3106</v>
      </c>
      <c r="B3108" s="36" t="s">
        <v>7273</v>
      </c>
      <c r="C3108" s="3">
        <f>'2024'!E151</f>
        <v>13202.98</v>
      </c>
      <c r="D3108" s="4">
        <f>'2024'!F151</f>
        <v>2001</v>
      </c>
      <c r="E3108" s="37">
        <v>45590</v>
      </c>
      <c r="F3108" s="53" t="s">
        <v>4</v>
      </c>
    </row>
    <row r="3109" spans="1:6" ht="24.95" customHeight="1" x14ac:dyDescent="0.2">
      <c r="A3109" s="35">
        <v>3107</v>
      </c>
      <c r="B3109" s="36" t="s">
        <v>2756</v>
      </c>
      <c r="C3109" s="3">
        <v>13198.563484708064</v>
      </c>
      <c r="D3109" s="4">
        <v>8036</v>
      </c>
      <c r="E3109" s="37">
        <v>36021</v>
      </c>
      <c r="F3109" s="53" t="s">
        <v>2476</v>
      </c>
    </row>
    <row r="3110" spans="1:6" ht="24.95" customHeight="1" x14ac:dyDescent="0.2">
      <c r="A3110" s="35">
        <v>3108</v>
      </c>
      <c r="B3110" s="36" t="s">
        <v>2757</v>
      </c>
      <c r="C3110" s="3">
        <v>13196.41</v>
      </c>
      <c r="D3110" s="4">
        <v>3188</v>
      </c>
      <c r="E3110" s="37">
        <v>42307</v>
      </c>
      <c r="F3110" s="53" t="s">
        <v>6528</v>
      </c>
    </row>
    <row r="3111" spans="1:6" ht="24.95" customHeight="1" x14ac:dyDescent="0.2">
      <c r="A3111" s="35">
        <v>3109</v>
      </c>
      <c r="B3111" s="36" t="s">
        <v>2758</v>
      </c>
      <c r="C3111" s="3">
        <v>13187</v>
      </c>
      <c r="D3111" s="4">
        <v>2946</v>
      </c>
      <c r="E3111" s="37">
        <v>42195</v>
      </c>
      <c r="F3111" s="53" t="s">
        <v>129</v>
      </c>
    </row>
    <row r="3112" spans="1:6" ht="24.95" customHeight="1" x14ac:dyDescent="0.2">
      <c r="A3112" s="35">
        <v>3110</v>
      </c>
      <c r="B3112" s="36" t="s">
        <v>2759</v>
      </c>
      <c r="C3112" s="3">
        <v>13186.109823911029</v>
      </c>
      <c r="D3112" s="4">
        <v>8605</v>
      </c>
      <c r="E3112" s="37">
        <v>36161</v>
      </c>
      <c r="F3112" s="53" t="s">
        <v>673</v>
      </c>
    </row>
    <row r="3113" spans="1:6" ht="24.95" customHeight="1" x14ac:dyDescent="0.2">
      <c r="A3113" s="35">
        <v>3111</v>
      </c>
      <c r="B3113" s="36" t="s">
        <v>2760</v>
      </c>
      <c r="C3113" s="3">
        <v>13181.997219647823</v>
      </c>
      <c r="D3113" s="4">
        <v>5015</v>
      </c>
      <c r="E3113" s="37">
        <v>38730</v>
      </c>
      <c r="F3113" s="53" t="s">
        <v>227</v>
      </c>
    </row>
    <row r="3114" spans="1:6" ht="24.95" customHeight="1" x14ac:dyDescent="0.2">
      <c r="A3114" s="35">
        <v>3112</v>
      </c>
      <c r="B3114" s="36" t="s">
        <v>2761</v>
      </c>
      <c r="C3114" s="3">
        <v>13159.638554216868</v>
      </c>
      <c r="D3114" s="4">
        <v>2993</v>
      </c>
      <c r="E3114" s="37">
        <v>41908</v>
      </c>
      <c r="F3114" s="53" t="s">
        <v>4</v>
      </c>
    </row>
    <row r="3115" spans="1:6" ht="24.95" customHeight="1" x14ac:dyDescent="0.2">
      <c r="A3115" s="35">
        <v>3113</v>
      </c>
      <c r="B3115" s="36" t="s">
        <v>2762</v>
      </c>
      <c r="C3115" s="3">
        <v>13155</v>
      </c>
      <c r="D3115" s="4">
        <v>2920</v>
      </c>
      <c r="E3115" s="37">
        <v>42440</v>
      </c>
      <c r="F3115" s="53" t="s">
        <v>129</v>
      </c>
    </row>
    <row r="3116" spans="1:6" ht="24.95" customHeight="1" x14ac:dyDescent="0.2">
      <c r="A3116" s="35">
        <v>3114</v>
      </c>
      <c r="B3116" s="36" t="s">
        <v>3248</v>
      </c>
      <c r="C3116" s="3">
        <f>7973.5+'2023'!E226+'2024'!E290</f>
        <v>13133.5</v>
      </c>
      <c r="D3116" s="4">
        <f>2118+'2023'!F226+'2024'!F290</f>
        <v>3561</v>
      </c>
      <c r="E3116" s="37">
        <v>44080</v>
      </c>
      <c r="F3116" s="53" t="s">
        <v>1869</v>
      </c>
    </row>
    <row r="3117" spans="1:6" ht="24.95" customHeight="1" x14ac:dyDescent="0.2">
      <c r="A3117" s="35">
        <v>3115</v>
      </c>
      <c r="B3117" s="36" t="s">
        <v>2763</v>
      </c>
      <c r="C3117" s="3">
        <v>13124.110866543097</v>
      </c>
      <c r="D3117" s="4">
        <v>3344</v>
      </c>
      <c r="E3117" s="37">
        <v>41761</v>
      </c>
      <c r="F3117" s="53" t="s">
        <v>505</v>
      </c>
    </row>
    <row r="3118" spans="1:6" ht="24.95" customHeight="1" x14ac:dyDescent="0.2">
      <c r="A3118" s="35">
        <v>3116</v>
      </c>
      <c r="B3118" s="36" t="s">
        <v>2764</v>
      </c>
      <c r="C3118" s="3">
        <v>13113.125579240037</v>
      </c>
      <c r="D3118" s="4">
        <v>3201</v>
      </c>
      <c r="E3118" s="37">
        <v>40074</v>
      </c>
      <c r="F3118" s="53" t="s">
        <v>189</v>
      </c>
    </row>
    <row r="3119" spans="1:6" ht="24.95" customHeight="1" x14ac:dyDescent="0.2">
      <c r="A3119" s="35">
        <v>3117</v>
      </c>
      <c r="B3119" s="36" t="s">
        <v>2765</v>
      </c>
      <c r="C3119" s="3">
        <v>13109.95</v>
      </c>
      <c r="D3119" s="4">
        <v>2813</v>
      </c>
      <c r="E3119" s="37">
        <v>43210</v>
      </c>
      <c r="F3119" s="53" t="s">
        <v>2239</v>
      </c>
    </row>
    <row r="3120" spans="1:6" ht="24.95" customHeight="1" x14ac:dyDescent="0.2">
      <c r="A3120" s="35">
        <v>3118</v>
      </c>
      <c r="B3120" s="36" t="s">
        <v>2766</v>
      </c>
      <c r="C3120" s="3">
        <v>13089.376737720111</v>
      </c>
      <c r="D3120" s="4">
        <v>3990</v>
      </c>
      <c r="E3120" s="37">
        <v>38226</v>
      </c>
      <c r="F3120" s="53" t="s">
        <v>330</v>
      </c>
    </row>
    <row r="3121" spans="1:6" ht="24.95" customHeight="1" x14ac:dyDescent="0.2">
      <c r="A3121" s="35">
        <v>3119</v>
      </c>
      <c r="B3121" s="36" t="s">
        <v>4712</v>
      </c>
      <c r="C3121" s="3">
        <v>13085.466867469881</v>
      </c>
      <c r="D3121" s="4">
        <v>4151</v>
      </c>
      <c r="E3121" s="37">
        <v>40193</v>
      </c>
      <c r="F3121" s="53" t="s">
        <v>4</v>
      </c>
    </row>
    <row r="3122" spans="1:6" ht="24.95" customHeight="1" x14ac:dyDescent="0.2">
      <c r="A3122" s="35">
        <v>3120</v>
      </c>
      <c r="B3122" s="36" t="s">
        <v>2767</v>
      </c>
      <c r="C3122" s="3">
        <v>13082.425857275255</v>
      </c>
      <c r="D3122" s="4">
        <v>4617</v>
      </c>
      <c r="E3122" s="37">
        <v>38282</v>
      </c>
      <c r="F3122" s="53" t="s">
        <v>6531</v>
      </c>
    </row>
    <row r="3123" spans="1:6" ht="24.95" customHeight="1" x14ac:dyDescent="0.2">
      <c r="A3123" s="35">
        <v>3121</v>
      </c>
      <c r="B3123" s="36" t="s">
        <v>2768</v>
      </c>
      <c r="C3123" s="3">
        <v>13081.556997219648</v>
      </c>
      <c r="D3123" s="4">
        <v>4386</v>
      </c>
      <c r="E3123" s="37">
        <v>38184</v>
      </c>
      <c r="F3123" s="53" t="s">
        <v>95</v>
      </c>
    </row>
    <row r="3124" spans="1:6" ht="24.95" customHeight="1" x14ac:dyDescent="0.2">
      <c r="A3124" s="35">
        <v>3122</v>
      </c>
      <c r="B3124" s="36" t="s">
        <v>2769</v>
      </c>
      <c r="C3124" s="3">
        <v>13076.488646895274</v>
      </c>
      <c r="D3124" s="4">
        <v>3386</v>
      </c>
      <c r="E3124" s="37">
        <v>41656</v>
      </c>
      <c r="F3124" s="53" t="s">
        <v>817</v>
      </c>
    </row>
    <row r="3125" spans="1:6" ht="24.95" customHeight="1" x14ac:dyDescent="0.2">
      <c r="A3125" s="35">
        <v>3123</v>
      </c>
      <c r="B3125" s="36" t="s">
        <v>2770</v>
      </c>
      <c r="C3125" s="3">
        <v>13073.129054680261</v>
      </c>
      <c r="D3125" s="4">
        <v>5043</v>
      </c>
      <c r="E3125" s="37">
        <v>38590</v>
      </c>
      <c r="F3125" s="53" t="s">
        <v>6531</v>
      </c>
    </row>
    <row r="3126" spans="1:6" ht="24.95" customHeight="1" x14ac:dyDescent="0.2">
      <c r="A3126" s="35">
        <v>3124</v>
      </c>
      <c r="B3126" s="36" t="s">
        <v>4281</v>
      </c>
      <c r="C3126" s="3">
        <f>528+'2023'!E191+'2024'!E217</f>
        <v>13072.5</v>
      </c>
      <c r="D3126" s="4">
        <f>267+'2023'!F191+'2024'!F217</f>
        <v>3490</v>
      </c>
      <c r="E3126" s="37">
        <v>44894</v>
      </c>
      <c r="F3126" s="54" t="s">
        <v>3194</v>
      </c>
    </row>
    <row r="3127" spans="1:6" ht="24.95" customHeight="1" x14ac:dyDescent="0.2">
      <c r="A3127" s="35">
        <v>3125</v>
      </c>
      <c r="B3127" s="36" t="s">
        <v>2771</v>
      </c>
      <c r="C3127" s="3">
        <v>13071.420296570899</v>
      </c>
      <c r="D3127" s="4">
        <v>3501</v>
      </c>
      <c r="E3127" s="37">
        <v>38303</v>
      </c>
      <c r="F3127" s="53" t="s">
        <v>2772</v>
      </c>
    </row>
    <row r="3128" spans="1:6" ht="24.95" customHeight="1" x14ac:dyDescent="0.2">
      <c r="A3128" s="35">
        <v>3126</v>
      </c>
      <c r="B3128" s="36" t="s">
        <v>2773</v>
      </c>
      <c r="C3128" s="3">
        <v>13065.222428174235</v>
      </c>
      <c r="D3128" s="4">
        <v>4208</v>
      </c>
      <c r="E3128" s="37">
        <v>38940</v>
      </c>
      <c r="F3128" s="53" t="s">
        <v>2774</v>
      </c>
    </row>
    <row r="3129" spans="1:6" ht="24.95" customHeight="1" x14ac:dyDescent="0.2">
      <c r="A3129" s="35">
        <v>3127</v>
      </c>
      <c r="B3129" s="36" t="s">
        <v>2775</v>
      </c>
      <c r="C3129" s="3">
        <v>13061.862835959222</v>
      </c>
      <c r="D3129" s="4">
        <v>7174</v>
      </c>
      <c r="E3129" s="37">
        <v>39822</v>
      </c>
      <c r="F3129" s="53" t="s">
        <v>1722</v>
      </c>
    </row>
    <row r="3130" spans="1:6" ht="24.95" customHeight="1" x14ac:dyDescent="0.2">
      <c r="A3130" s="35">
        <v>3128</v>
      </c>
      <c r="B3130" s="36" t="s">
        <v>2776</v>
      </c>
      <c r="C3130" s="3">
        <v>13037.245134383689</v>
      </c>
      <c r="D3130" s="4">
        <v>5181</v>
      </c>
      <c r="E3130" s="37">
        <v>37617</v>
      </c>
      <c r="F3130" s="53" t="s">
        <v>6530</v>
      </c>
    </row>
    <row r="3131" spans="1:6" ht="24.95" customHeight="1" x14ac:dyDescent="0.2">
      <c r="A3131" s="35">
        <v>3129</v>
      </c>
      <c r="B3131" s="36" t="s">
        <v>2777</v>
      </c>
      <c r="C3131" s="3">
        <v>12986.851251158481</v>
      </c>
      <c r="D3131" s="4">
        <v>4830</v>
      </c>
      <c r="E3131" s="37">
        <v>38996</v>
      </c>
      <c r="F3131" s="53" t="s">
        <v>1336</v>
      </c>
    </row>
    <row r="3132" spans="1:6" ht="24.95" customHeight="1" x14ac:dyDescent="0.2">
      <c r="A3132" s="35">
        <v>3130</v>
      </c>
      <c r="B3132" s="36" t="s">
        <v>2778</v>
      </c>
      <c r="C3132" s="3">
        <v>12975.556070435588</v>
      </c>
      <c r="D3132" s="4">
        <v>6638</v>
      </c>
      <c r="E3132" s="37">
        <v>36098</v>
      </c>
      <c r="F3132" s="53" t="s">
        <v>2779</v>
      </c>
    </row>
    <row r="3133" spans="1:6" ht="24.95" customHeight="1" x14ac:dyDescent="0.2">
      <c r="A3133" s="35">
        <v>3131</v>
      </c>
      <c r="B3133" s="36" t="s">
        <v>2780</v>
      </c>
      <c r="C3133" s="3">
        <v>12941.091288229843</v>
      </c>
      <c r="D3133" s="4">
        <v>4887</v>
      </c>
      <c r="E3133" s="37">
        <v>37309</v>
      </c>
      <c r="F3133" s="53" t="s">
        <v>6530</v>
      </c>
    </row>
    <row r="3134" spans="1:6" ht="24.95" customHeight="1" x14ac:dyDescent="0.2">
      <c r="A3134" s="35">
        <v>3132</v>
      </c>
      <c r="B3134" s="36" t="s">
        <v>4713</v>
      </c>
      <c r="C3134" s="3">
        <v>12935.154077849862</v>
      </c>
      <c r="D3134" s="4">
        <v>4012</v>
      </c>
      <c r="E3134" s="37">
        <v>41173</v>
      </c>
      <c r="F3134" s="53" t="s">
        <v>180</v>
      </c>
    </row>
    <row r="3135" spans="1:6" ht="24.95" customHeight="1" x14ac:dyDescent="0.2">
      <c r="A3135" s="35">
        <v>3133</v>
      </c>
      <c r="B3135" s="36" t="s">
        <v>4714</v>
      </c>
      <c r="C3135" s="3">
        <v>12854.78452270621</v>
      </c>
      <c r="D3135" s="4">
        <v>5670.0000000000009</v>
      </c>
      <c r="E3135" s="37">
        <v>39304</v>
      </c>
      <c r="F3135" s="53" t="s">
        <v>2096</v>
      </c>
    </row>
    <row r="3136" spans="1:6" ht="24.95" customHeight="1" x14ac:dyDescent="0.2">
      <c r="A3136" s="35">
        <v>3134</v>
      </c>
      <c r="B3136" s="36" t="s">
        <v>2781</v>
      </c>
      <c r="C3136" s="3">
        <v>12844.647822057461</v>
      </c>
      <c r="D3136" s="4">
        <v>8955</v>
      </c>
      <c r="E3136" s="37">
        <v>35580</v>
      </c>
      <c r="F3136" s="53" t="s">
        <v>6530</v>
      </c>
    </row>
    <row r="3137" spans="1:6" ht="24.95" customHeight="1" x14ac:dyDescent="0.2">
      <c r="A3137" s="35">
        <v>3135</v>
      </c>
      <c r="B3137" s="36" t="s">
        <v>2782</v>
      </c>
      <c r="C3137" s="3">
        <v>12826.874179796108</v>
      </c>
      <c r="D3137" s="4">
        <v>3760</v>
      </c>
      <c r="E3137" s="37">
        <v>42013</v>
      </c>
      <c r="F3137" s="53" t="s">
        <v>311</v>
      </c>
    </row>
    <row r="3138" spans="1:6" ht="24.95" customHeight="1" x14ac:dyDescent="0.2">
      <c r="A3138" s="35">
        <v>3136</v>
      </c>
      <c r="B3138" s="36" t="s">
        <v>2783</v>
      </c>
      <c r="C3138" s="3">
        <v>12822</v>
      </c>
      <c r="D3138" s="4">
        <v>2591</v>
      </c>
      <c r="E3138" s="37">
        <v>43203</v>
      </c>
      <c r="F3138" s="53" t="s">
        <v>129</v>
      </c>
    </row>
    <row r="3139" spans="1:6" ht="24.95" customHeight="1" x14ac:dyDescent="0.2">
      <c r="A3139" s="35">
        <v>3137</v>
      </c>
      <c r="B3139" s="36" t="s">
        <v>2784</v>
      </c>
      <c r="C3139" s="3">
        <v>12815.627896200187</v>
      </c>
      <c r="D3139" s="4">
        <v>3442</v>
      </c>
      <c r="E3139" s="37">
        <v>38387</v>
      </c>
      <c r="F3139" s="53" t="s">
        <v>6531</v>
      </c>
    </row>
    <row r="3140" spans="1:6" ht="24.95" customHeight="1" x14ac:dyDescent="0.2">
      <c r="A3140" s="35">
        <v>3138</v>
      </c>
      <c r="B3140" s="36" t="s">
        <v>2785</v>
      </c>
      <c r="C3140" s="3">
        <v>12814.353568118629</v>
      </c>
      <c r="D3140" s="4">
        <v>2989</v>
      </c>
      <c r="E3140" s="37">
        <v>41852</v>
      </c>
      <c r="F3140" s="53" t="s">
        <v>129</v>
      </c>
    </row>
    <row r="3141" spans="1:6" ht="24.95" customHeight="1" x14ac:dyDescent="0.2">
      <c r="A3141" s="35">
        <v>3139</v>
      </c>
      <c r="B3141" s="36" t="s">
        <v>2786</v>
      </c>
      <c r="C3141" s="3">
        <v>12781.945088044486</v>
      </c>
      <c r="D3141" s="4">
        <v>2785</v>
      </c>
      <c r="E3141" s="37">
        <v>41642</v>
      </c>
      <c r="F3141" s="53" t="s">
        <v>23</v>
      </c>
    </row>
    <row r="3142" spans="1:6" ht="24.95" customHeight="1" x14ac:dyDescent="0.2">
      <c r="A3142" s="35">
        <v>3140</v>
      </c>
      <c r="B3142" s="36" t="s">
        <v>4715</v>
      </c>
      <c r="C3142" s="3">
        <v>12772.098007414274</v>
      </c>
      <c r="D3142" s="4">
        <v>2969</v>
      </c>
      <c r="E3142" s="37">
        <v>41579</v>
      </c>
      <c r="F3142" s="53" t="s">
        <v>4</v>
      </c>
    </row>
    <row r="3143" spans="1:6" ht="24.95" customHeight="1" x14ac:dyDescent="0.2">
      <c r="A3143" s="35">
        <v>3141</v>
      </c>
      <c r="B3143" s="36" t="s">
        <v>2787</v>
      </c>
      <c r="C3143" s="3">
        <v>12762.106116774792</v>
      </c>
      <c r="D3143" s="4">
        <v>4059</v>
      </c>
      <c r="E3143" s="37">
        <v>37890</v>
      </c>
      <c r="F3143" s="53" t="s">
        <v>1080</v>
      </c>
    </row>
    <row r="3144" spans="1:6" ht="24.95" customHeight="1" x14ac:dyDescent="0.2">
      <c r="A3144" s="35">
        <v>3142</v>
      </c>
      <c r="B3144" s="36" t="s">
        <v>2788</v>
      </c>
      <c r="C3144" s="3">
        <v>12758</v>
      </c>
      <c r="D3144" s="4">
        <v>2324</v>
      </c>
      <c r="E3144" s="37">
        <v>43399</v>
      </c>
      <c r="F3144" s="53" t="s">
        <v>4</v>
      </c>
    </row>
    <row r="3145" spans="1:6" ht="24.95" customHeight="1" x14ac:dyDescent="0.2">
      <c r="A3145" s="35">
        <v>3143</v>
      </c>
      <c r="B3145" s="36" t="s">
        <v>2789</v>
      </c>
      <c r="C3145" s="3">
        <v>12750.231696014829</v>
      </c>
      <c r="D3145" s="4">
        <v>4562</v>
      </c>
      <c r="E3145" s="37">
        <v>38597</v>
      </c>
      <c r="F3145" s="53" t="s">
        <v>186</v>
      </c>
    </row>
    <row r="3146" spans="1:6" ht="24.95" customHeight="1" x14ac:dyDescent="0.2">
      <c r="A3146" s="35">
        <v>3144</v>
      </c>
      <c r="B3146" s="36" t="s">
        <v>2790</v>
      </c>
      <c r="C3146" s="3">
        <v>12747.21</v>
      </c>
      <c r="D3146" s="4">
        <v>3106</v>
      </c>
      <c r="E3146" s="37">
        <v>43385</v>
      </c>
      <c r="F3146" s="53" t="s">
        <v>505</v>
      </c>
    </row>
    <row r="3147" spans="1:6" ht="24.95" customHeight="1" x14ac:dyDescent="0.2">
      <c r="A3147" s="35">
        <v>3145</v>
      </c>
      <c r="B3147" s="36" t="s">
        <v>2791</v>
      </c>
      <c r="C3147" s="3">
        <v>12738.8</v>
      </c>
      <c r="D3147" s="4">
        <v>2422</v>
      </c>
      <c r="E3147" s="37">
        <v>43588</v>
      </c>
      <c r="F3147" s="53" t="s">
        <v>451</v>
      </c>
    </row>
    <row r="3148" spans="1:6" ht="24.95" customHeight="1" x14ac:dyDescent="0.2">
      <c r="A3148" s="35">
        <v>3146</v>
      </c>
      <c r="B3148" s="36" t="s">
        <v>2792</v>
      </c>
      <c r="C3148" s="3">
        <v>12709.664620018537</v>
      </c>
      <c r="D3148" s="4">
        <v>3646</v>
      </c>
      <c r="E3148" s="37">
        <v>39367</v>
      </c>
      <c r="F3148" s="53" t="s">
        <v>1260</v>
      </c>
    </row>
    <row r="3149" spans="1:6" ht="24.95" customHeight="1" x14ac:dyDescent="0.2">
      <c r="A3149" s="35">
        <v>3147</v>
      </c>
      <c r="B3149" s="36" t="s">
        <v>2793</v>
      </c>
      <c r="C3149" s="3">
        <v>12704.12418906395</v>
      </c>
      <c r="D3149" s="4">
        <v>3090</v>
      </c>
      <c r="E3149" s="37">
        <v>41831</v>
      </c>
      <c r="F3149" s="53" t="s">
        <v>2522</v>
      </c>
    </row>
    <row r="3150" spans="1:6" ht="24.95" customHeight="1" x14ac:dyDescent="0.2">
      <c r="A3150" s="35">
        <v>3148</v>
      </c>
      <c r="B3150" s="36" t="s">
        <v>2794</v>
      </c>
      <c r="C3150" s="3">
        <v>12680</v>
      </c>
      <c r="D3150" s="4">
        <v>2958</v>
      </c>
      <c r="E3150" s="37">
        <v>43273</v>
      </c>
      <c r="F3150" s="53" t="s">
        <v>129</v>
      </c>
    </row>
    <row r="3151" spans="1:6" ht="24.95" customHeight="1" x14ac:dyDescent="0.2">
      <c r="A3151" s="35">
        <v>3149</v>
      </c>
      <c r="B3151" s="36" t="s">
        <v>2795</v>
      </c>
      <c r="C3151" s="3">
        <v>12674.930491195551</v>
      </c>
      <c r="D3151" s="4">
        <v>5436</v>
      </c>
      <c r="E3151" s="37">
        <v>36490</v>
      </c>
      <c r="F3151" s="53" t="s">
        <v>1440</v>
      </c>
    </row>
    <row r="3152" spans="1:6" ht="24.95" customHeight="1" x14ac:dyDescent="0.2">
      <c r="A3152" s="35">
        <v>3150</v>
      </c>
      <c r="B3152" s="36" t="s">
        <v>2796</v>
      </c>
      <c r="C3152" s="3">
        <v>12663.63531047266</v>
      </c>
      <c r="D3152" s="4">
        <v>4993</v>
      </c>
      <c r="E3152" s="37">
        <v>37057</v>
      </c>
      <c r="F3152" s="53" t="s">
        <v>882</v>
      </c>
    </row>
    <row r="3153" spans="1:6" ht="24.95" customHeight="1" x14ac:dyDescent="0.2">
      <c r="A3153" s="35">
        <v>3151</v>
      </c>
      <c r="B3153" s="36" t="s">
        <v>2797</v>
      </c>
      <c r="C3153" s="3">
        <v>12658.277340129751</v>
      </c>
      <c r="D3153" s="4">
        <v>3710</v>
      </c>
      <c r="E3153" s="37">
        <v>40291</v>
      </c>
      <c r="F3153" s="53" t="s">
        <v>2798</v>
      </c>
    </row>
    <row r="3154" spans="1:6" ht="24.95" customHeight="1" x14ac:dyDescent="0.2">
      <c r="A3154" s="35">
        <v>3152</v>
      </c>
      <c r="B3154" s="36" t="s">
        <v>2799</v>
      </c>
      <c r="C3154" s="3">
        <v>12655.83</v>
      </c>
      <c r="D3154" s="4">
        <v>2353</v>
      </c>
      <c r="E3154" s="37">
        <v>43420</v>
      </c>
      <c r="F3154" s="53" t="s">
        <v>505</v>
      </c>
    </row>
    <row r="3155" spans="1:6" ht="24.95" customHeight="1" x14ac:dyDescent="0.2">
      <c r="A3155" s="35">
        <v>3153</v>
      </c>
      <c r="B3155" s="36" t="s">
        <v>2800</v>
      </c>
      <c r="C3155" s="3">
        <v>12646</v>
      </c>
      <c r="D3155" s="4">
        <v>2998</v>
      </c>
      <c r="E3155" s="37">
        <v>42608</v>
      </c>
      <c r="F3155" s="53" t="s">
        <v>129</v>
      </c>
    </row>
    <row r="3156" spans="1:6" ht="24.95" customHeight="1" x14ac:dyDescent="0.2">
      <c r="A3156" s="35">
        <v>3154</v>
      </c>
      <c r="B3156" s="36" t="s">
        <v>4716</v>
      </c>
      <c r="C3156" s="3">
        <v>12644.259731232623</v>
      </c>
      <c r="D3156" s="4">
        <v>3638</v>
      </c>
      <c r="E3156" s="37">
        <v>41068</v>
      </c>
      <c r="F3156" s="53" t="s">
        <v>4</v>
      </c>
    </row>
    <row r="3157" spans="1:6" ht="24.95" customHeight="1" x14ac:dyDescent="0.2">
      <c r="A3157" s="35">
        <v>3155</v>
      </c>
      <c r="B3157" s="36" t="s">
        <v>2801</v>
      </c>
      <c r="C3157" s="3">
        <v>12623.233317886932</v>
      </c>
      <c r="D3157" s="4">
        <v>3542</v>
      </c>
      <c r="E3157" s="37">
        <v>39570</v>
      </c>
      <c r="F3157" s="53" t="s">
        <v>2802</v>
      </c>
    </row>
    <row r="3158" spans="1:6" ht="24.95" customHeight="1" x14ac:dyDescent="0.2">
      <c r="A3158" s="35">
        <v>3156</v>
      </c>
      <c r="B3158" s="36" t="s">
        <v>2865</v>
      </c>
      <c r="C3158" s="3">
        <f>12015+'2023'!E338</f>
        <v>12611</v>
      </c>
      <c r="D3158" s="4">
        <f>5283+'2023'!F338</f>
        <v>5432</v>
      </c>
      <c r="E3158" s="37">
        <v>42301</v>
      </c>
      <c r="F3158" s="53" t="s">
        <v>1869</v>
      </c>
    </row>
    <row r="3159" spans="1:6" ht="24.95" customHeight="1" x14ac:dyDescent="0.2">
      <c r="A3159" s="35">
        <v>3157</v>
      </c>
      <c r="B3159" s="36" t="s">
        <v>2815</v>
      </c>
      <c r="C3159" s="3">
        <f>12484.18+'2024'!E380</f>
        <v>12606.18</v>
      </c>
      <c r="D3159" s="4">
        <f>2529+'2024'!F380</f>
        <v>2555</v>
      </c>
      <c r="E3159" s="37">
        <v>43448</v>
      </c>
      <c r="F3159" s="53" t="s">
        <v>559</v>
      </c>
    </row>
    <row r="3160" spans="1:6" ht="24.95" customHeight="1" x14ac:dyDescent="0.2">
      <c r="A3160" s="35">
        <v>3158</v>
      </c>
      <c r="B3160" s="36" t="s">
        <v>2803</v>
      </c>
      <c r="C3160" s="3">
        <v>12590.071825764597</v>
      </c>
      <c r="D3160" s="4">
        <v>3852</v>
      </c>
      <c r="E3160" s="37">
        <v>38751</v>
      </c>
      <c r="F3160" s="53" t="s">
        <v>6531</v>
      </c>
    </row>
    <row r="3161" spans="1:6" ht="24.95" customHeight="1" x14ac:dyDescent="0.2">
      <c r="A3161" s="35">
        <v>3159</v>
      </c>
      <c r="B3161" s="36" t="s">
        <v>6382</v>
      </c>
      <c r="C3161" s="3">
        <f>'2023'!E159+'2024'!E357</f>
        <v>12578.82</v>
      </c>
      <c r="D3161" s="4">
        <f>'2023'!F159+'2024'!F357</f>
        <v>2304</v>
      </c>
      <c r="E3161" s="37">
        <v>45012</v>
      </c>
      <c r="F3161" s="53" t="s">
        <v>220</v>
      </c>
    </row>
    <row r="3162" spans="1:6" ht="24.95" customHeight="1" x14ac:dyDescent="0.2">
      <c r="A3162" s="35">
        <v>3160</v>
      </c>
      <c r="B3162" s="36" t="s">
        <v>2804</v>
      </c>
      <c r="C3162" s="3">
        <v>12568.310000000001</v>
      </c>
      <c r="D3162" s="4">
        <v>2549</v>
      </c>
      <c r="E3162" s="37">
        <v>42475</v>
      </c>
      <c r="F3162" s="53" t="s">
        <v>4</v>
      </c>
    </row>
    <row r="3163" spans="1:6" ht="24.95" customHeight="1" x14ac:dyDescent="0.2">
      <c r="A3163" s="35">
        <v>3161</v>
      </c>
      <c r="B3163" s="36" t="s">
        <v>4717</v>
      </c>
      <c r="C3163" s="3">
        <v>12562.847544022243</v>
      </c>
      <c r="D3163" s="4">
        <v>3899</v>
      </c>
      <c r="E3163" s="37">
        <v>40704</v>
      </c>
      <c r="F3163" s="53" t="s">
        <v>45</v>
      </c>
    </row>
    <row r="3164" spans="1:6" ht="24.95" customHeight="1" x14ac:dyDescent="0.2">
      <c r="A3164" s="35">
        <v>3162</v>
      </c>
      <c r="B3164" s="36" t="s">
        <v>2805</v>
      </c>
      <c r="C3164" s="3">
        <v>12552</v>
      </c>
      <c r="D3164" s="4">
        <v>2254</v>
      </c>
      <c r="E3164" s="37">
        <v>43805</v>
      </c>
      <c r="F3164" s="53" t="s">
        <v>129</v>
      </c>
    </row>
    <row r="3165" spans="1:6" ht="24.95" customHeight="1" x14ac:dyDescent="0.2">
      <c r="A3165" s="35">
        <v>3163</v>
      </c>
      <c r="B3165" s="36" t="s">
        <v>2806</v>
      </c>
      <c r="C3165" s="3">
        <v>12549.814643188138</v>
      </c>
      <c r="D3165" s="4">
        <v>6695</v>
      </c>
      <c r="E3165" s="37">
        <v>36511</v>
      </c>
      <c r="F3165" s="53" t="s">
        <v>673</v>
      </c>
    </row>
    <row r="3166" spans="1:6" ht="24.95" customHeight="1" x14ac:dyDescent="0.2">
      <c r="A3166" s="35">
        <v>3164</v>
      </c>
      <c r="B3166" s="36" t="s">
        <v>2807</v>
      </c>
      <c r="C3166" s="3">
        <v>12548.11</v>
      </c>
      <c r="D3166" s="4">
        <v>2405</v>
      </c>
      <c r="E3166" s="37">
        <v>44120</v>
      </c>
      <c r="F3166" s="53" t="s">
        <v>559</v>
      </c>
    </row>
    <row r="3167" spans="1:6" ht="24.95" customHeight="1" x14ac:dyDescent="0.2">
      <c r="A3167" s="35">
        <v>3165</v>
      </c>
      <c r="B3167" s="36" t="s">
        <v>2808</v>
      </c>
      <c r="C3167" s="3">
        <v>12537.65060240964</v>
      </c>
      <c r="D3167" s="4">
        <v>8901</v>
      </c>
      <c r="E3167" s="37">
        <v>35552</v>
      </c>
      <c r="F3167" s="53" t="s">
        <v>673</v>
      </c>
    </row>
    <row r="3168" spans="1:6" ht="24.95" customHeight="1" x14ac:dyDescent="0.2">
      <c r="A3168" s="35">
        <v>3166</v>
      </c>
      <c r="B3168" s="36" t="s">
        <v>2809</v>
      </c>
      <c r="C3168" s="3">
        <v>12534.464782205747</v>
      </c>
      <c r="D3168" s="4">
        <v>5667</v>
      </c>
      <c r="E3168" s="37">
        <v>36574</v>
      </c>
      <c r="F3168" s="53" t="s">
        <v>374</v>
      </c>
    </row>
    <row r="3169" spans="1:6" ht="24.95" customHeight="1" x14ac:dyDescent="0.2">
      <c r="A3169" s="35">
        <v>3167</v>
      </c>
      <c r="B3169" s="36" t="s">
        <v>2810</v>
      </c>
      <c r="C3169" s="3">
        <v>12530.71420296571</v>
      </c>
      <c r="D3169" s="4">
        <v>4426</v>
      </c>
      <c r="E3169" s="37">
        <v>39465</v>
      </c>
      <c r="F3169" s="53" t="s">
        <v>1536</v>
      </c>
    </row>
    <row r="3170" spans="1:6" ht="24.95" customHeight="1" x14ac:dyDescent="0.2">
      <c r="A3170" s="35">
        <v>3168</v>
      </c>
      <c r="B3170" s="36" t="s">
        <v>2811</v>
      </c>
      <c r="C3170" s="3">
        <v>12512.37</v>
      </c>
      <c r="D3170" s="4">
        <v>2175</v>
      </c>
      <c r="E3170" s="37">
        <v>43658</v>
      </c>
      <c r="F3170" s="53" t="s">
        <v>4</v>
      </c>
    </row>
    <row r="3171" spans="1:6" ht="24.95" customHeight="1" x14ac:dyDescent="0.2">
      <c r="A3171" s="35">
        <v>3169</v>
      </c>
      <c r="B3171" s="36" t="s">
        <v>2812</v>
      </c>
      <c r="C3171" s="3">
        <v>12508.978220574607</v>
      </c>
      <c r="D3171" s="4">
        <v>4481</v>
      </c>
      <c r="E3171" s="37">
        <v>38534</v>
      </c>
      <c r="F3171" s="53" t="s">
        <v>763</v>
      </c>
    </row>
    <row r="3172" spans="1:6" ht="24.95" customHeight="1" x14ac:dyDescent="0.2">
      <c r="A3172" s="35">
        <v>3170</v>
      </c>
      <c r="B3172" s="36" t="s">
        <v>2813</v>
      </c>
      <c r="C3172" s="3">
        <v>12504</v>
      </c>
      <c r="D3172" s="4">
        <v>3220</v>
      </c>
      <c r="E3172" s="37">
        <v>43441</v>
      </c>
      <c r="F3172" s="53" t="s">
        <v>129</v>
      </c>
    </row>
    <row r="3173" spans="1:6" ht="24.95" customHeight="1" x14ac:dyDescent="0.2">
      <c r="A3173" s="35">
        <v>3171</v>
      </c>
      <c r="B3173" s="36" t="s">
        <v>2814</v>
      </c>
      <c r="C3173" s="3">
        <v>12502</v>
      </c>
      <c r="D3173" s="4">
        <v>4121</v>
      </c>
      <c r="E3173" s="37">
        <v>42721</v>
      </c>
      <c r="F3173" s="53" t="s">
        <v>1869</v>
      </c>
    </row>
    <row r="3174" spans="1:6" ht="24.95" customHeight="1" x14ac:dyDescent="0.2">
      <c r="A3174" s="35">
        <v>3172</v>
      </c>
      <c r="B3174" s="36" t="s">
        <v>2816</v>
      </c>
      <c r="C3174" s="3">
        <v>12479</v>
      </c>
      <c r="D3174" s="4">
        <v>2606</v>
      </c>
      <c r="E3174" s="37">
        <v>42503</v>
      </c>
      <c r="F3174" s="53" t="s">
        <v>129</v>
      </c>
    </row>
    <row r="3175" spans="1:6" ht="24.95" customHeight="1" x14ac:dyDescent="0.2">
      <c r="A3175" s="35">
        <v>3173</v>
      </c>
      <c r="B3175" s="36" t="s">
        <v>7274</v>
      </c>
      <c r="C3175" s="3">
        <f>'2024'!E152</f>
        <v>12469.39</v>
      </c>
      <c r="D3175" s="4">
        <f>'2024'!F152</f>
        <v>2035</v>
      </c>
      <c r="E3175" s="37">
        <v>45471</v>
      </c>
      <c r="F3175" s="53" t="s">
        <v>638</v>
      </c>
    </row>
    <row r="3176" spans="1:6" ht="24.95" customHeight="1" x14ac:dyDescent="0.2">
      <c r="A3176" s="35">
        <v>3174</v>
      </c>
      <c r="B3176" s="36" t="s">
        <v>2817</v>
      </c>
      <c r="C3176" s="3">
        <v>12442.02</v>
      </c>
      <c r="D3176" s="4">
        <v>2381</v>
      </c>
      <c r="E3176" s="37">
        <v>44134</v>
      </c>
      <c r="F3176" s="53" t="s">
        <v>439</v>
      </c>
    </row>
    <row r="3177" spans="1:6" ht="24.95" customHeight="1" x14ac:dyDescent="0.2">
      <c r="A3177" s="35">
        <v>3175</v>
      </c>
      <c r="B3177" s="36" t="s">
        <v>2818</v>
      </c>
      <c r="C3177" s="3">
        <v>12438.890176088971</v>
      </c>
      <c r="D3177" s="4">
        <v>4667</v>
      </c>
      <c r="E3177" s="37">
        <v>40305</v>
      </c>
      <c r="F3177" s="53" t="s">
        <v>311</v>
      </c>
    </row>
    <row r="3178" spans="1:6" ht="24.95" customHeight="1" x14ac:dyDescent="0.2">
      <c r="A3178" s="35">
        <v>3176</v>
      </c>
      <c r="B3178" s="36" t="s">
        <v>7275</v>
      </c>
      <c r="C3178" s="3">
        <f>'2024'!E153</f>
        <v>12422.9</v>
      </c>
      <c r="D3178" s="4">
        <f>'2024'!F153</f>
        <v>1984</v>
      </c>
      <c r="E3178" s="37">
        <v>45597</v>
      </c>
      <c r="F3178" s="53" t="s">
        <v>311</v>
      </c>
    </row>
    <row r="3179" spans="1:6" ht="24.95" customHeight="1" x14ac:dyDescent="0.2">
      <c r="A3179" s="35">
        <v>3177</v>
      </c>
      <c r="B3179" s="36" t="s">
        <v>2819</v>
      </c>
      <c r="C3179" s="3">
        <v>12416.879054680259</v>
      </c>
      <c r="D3179" s="4">
        <v>6182</v>
      </c>
      <c r="E3179" s="37">
        <v>35980</v>
      </c>
      <c r="F3179" s="53" t="s">
        <v>1066</v>
      </c>
    </row>
    <row r="3180" spans="1:6" ht="24.95" customHeight="1" x14ac:dyDescent="0.2">
      <c r="A3180" s="35">
        <v>3178</v>
      </c>
      <c r="B3180" s="36" t="s">
        <v>2820</v>
      </c>
      <c r="C3180" s="3">
        <v>12407.031974050047</v>
      </c>
      <c r="D3180" s="4">
        <v>5066</v>
      </c>
      <c r="E3180" s="37">
        <v>37960</v>
      </c>
      <c r="F3180" s="53" t="s">
        <v>184</v>
      </c>
    </row>
    <row r="3181" spans="1:6" ht="24.95" customHeight="1" x14ac:dyDescent="0.2">
      <c r="A3181" s="35">
        <v>3179</v>
      </c>
      <c r="B3181" s="36" t="s">
        <v>2821</v>
      </c>
      <c r="C3181" s="3">
        <v>12398.690917516218</v>
      </c>
      <c r="D3181" s="4">
        <v>5744</v>
      </c>
      <c r="E3181" s="37">
        <v>38611</v>
      </c>
      <c r="F3181" s="53" t="s">
        <v>799</v>
      </c>
    </row>
    <row r="3182" spans="1:6" ht="24.95" customHeight="1" x14ac:dyDescent="0.2">
      <c r="A3182" s="35">
        <v>3180</v>
      </c>
      <c r="B3182" s="36" t="s">
        <v>2822</v>
      </c>
      <c r="C3182" s="3">
        <v>12398.34</v>
      </c>
      <c r="D3182" s="4">
        <v>2187</v>
      </c>
      <c r="E3182" s="37">
        <v>44428</v>
      </c>
      <c r="F3182" s="53" t="s">
        <v>1051</v>
      </c>
    </row>
    <row r="3183" spans="1:6" ht="24.95" customHeight="1" x14ac:dyDescent="0.2">
      <c r="A3183" s="35">
        <v>3181</v>
      </c>
      <c r="B3183" s="36" t="s">
        <v>2823</v>
      </c>
      <c r="C3183" s="3">
        <v>12396.25810936052</v>
      </c>
      <c r="D3183" s="4">
        <v>3488</v>
      </c>
      <c r="E3183" s="37">
        <v>39255</v>
      </c>
      <c r="F3183" s="53" t="s">
        <v>2341</v>
      </c>
    </row>
    <row r="3184" spans="1:6" ht="24.95" customHeight="1" x14ac:dyDescent="0.2">
      <c r="A3184" s="35">
        <v>3182</v>
      </c>
      <c r="B3184" s="36" t="s">
        <v>2824</v>
      </c>
      <c r="C3184" s="3">
        <v>12393.41983317887</v>
      </c>
      <c r="D3184" s="4">
        <v>3973</v>
      </c>
      <c r="E3184" s="37">
        <v>38653</v>
      </c>
      <c r="F3184" s="53" t="s">
        <v>1731</v>
      </c>
    </row>
    <row r="3185" spans="1:6" ht="24.95" customHeight="1" x14ac:dyDescent="0.2">
      <c r="A3185" s="35">
        <v>3183</v>
      </c>
      <c r="B3185" s="36" t="s">
        <v>2825</v>
      </c>
      <c r="C3185" s="3">
        <v>12390.349860982393</v>
      </c>
      <c r="D3185" s="4">
        <v>3338</v>
      </c>
      <c r="E3185" s="37">
        <v>41894</v>
      </c>
      <c r="F3185" s="53" t="s">
        <v>4</v>
      </c>
    </row>
    <row r="3186" spans="1:6" ht="24.95" customHeight="1" x14ac:dyDescent="0.2">
      <c r="A3186" s="35">
        <v>3184</v>
      </c>
      <c r="B3186" s="36" t="s">
        <v>2848</v>
      </c>
      <c r="C3186" s="3">
        <f>12207.22+'2023'!E380</f>
        <v>12384.619999999999</v>
      </c>
      <c r="D3186" s="4">
        <f>2288+'2023'!F380</f>
        <v>2314</v>
      </c>
      <c r="E3186" s="37">
        <v>44890</v>
      </c>
      <c r="F3186" s="53" t="s">
        <v>25</v>
      </c>
    </row>
    <row r="3187" spans="1:6" ht="24.95" customHeight="1" x14ac:dyDescent="0.2">
      <c r="A3187" s="35">
        <v>3185</v>
      </c>
      <c r="B3187" s="36" t="s">
        <v>2826</v>
      </c>
      <c r="C3187" s="3">
        <v>12382.414272474514</v>
      </c>
      <c r="D3187" s="4">
        <v>4180</v>
      </c>
      <c r="E3187" s="37">
        <v>37925</v>
      </c>
      <c r="F3187" s="53" t="s">
        <v>763</v>
      </c>
    </row>
    <row r="3188" spans="1:6" ht="24.95" customHeight="1" x14ac:dyDescent="0.2">
      <c r="A3188" s="35">
        <v>3186</v>
      </c>
      <c r="B3188" s="36" t="s">
        <v>2827</v>
      </c>
      <c r="C3188" s="3">
        <v>12373.725671918444</v>
      </c>
      <c r="D3188" s="4">
        <v>8643</v>
      </c>
      <c r="E3188" s="37">
        <v>35594</v>
      </c>
      <c r="F3188" s="53" t="s">
        <v>6530</v>
      </c>
    </row>
    <row r="3189" spans="1:6" ht="24.95" customHeight="1" x14ac:dyDescent="0.2">
      <c r="A3189" s="35">
        <v>3187</v>
      </c>
      <c r="B3189" s="36" t="s">
        <v>2828</v>
      </c>
      <c r="C3189" s="3">
        <v>12361.871524559778</v>
      </c>
      <c r="D3189" s="4">
        <v>3322</v>
      </c>
      <c r="E3189" s="37">
        <v>40599</v>
      </c>
      <c r="F3189" s="53" t="s">
        <v>45</v>
      </c>
    </row>
    <row r="3190" spans="1:6" ht="24.95" customHeight="1" x14ac:dyDescent="0.2">
      <c r="A3190" s="35">
        <v>3188</v>
      </c>
      <c r="B3190" s="36" t="s">
        <v>2829</v>
      </c>
      <c r="C3190" s="3">
        <v>12361.272011121409</v>
      </c>
      <c r="D3190" s="4">
        <v>4265</v>
      </c>
      <c r="E3190" s="37">
        <v>37491</v>
      </c>
      <c r="F3190" s="53" t="s">
        <v>6530</v>
      </c>
    </row>
    <row r="3191" spans="1:6" ht="24.95" customHeight="1" x14ac:dyDescent="0.2">
      <c r="A3191" s="35">
        <v>3189</v>
      </c>
      <c r="B3191" s="36" t="s">
        <v>2830</v>
      </c>
      <c r="C3191" s="3">
        <v>12350.39</v>
      </c>
      <c r="D3191" s="4">
        <v>1990</v>
      </c>
      <c r="E3191" s="37">
        <v>43798</v>
      </c>
      <c r="F3191" s="53" t="s">
        <v>638</v>
      </c>
    </row>
    <row r="3192" spans="1:6" ht="24.95" customHeight="1" x14ac:dyDescent="0.2">
      <c r="A3192" s="35">
        <v>3190</v>
      </c>
      <c r="B3192" s="36" t="s">
        <v>6381</v>
      </c>
      <c r="C3192" s="3">
        <f>'2023'!E158</f>
        <v>12346.880000000001</v>
      </c>
      <c r="D3192" s="4">
        <f>'2023'!F158</f>
        <v>1871</v>
      </c>
      <c r="E3192" s="37">
        <v>45030</v>
      </c>
      <c r="F3192" s="53" t="s">
        <v>10</v>
      </c>
    </row>
    <row r="3193" spans="1:6" ht="24.95" customHeight="1" x14ac:dyDescent="0.2">
      <c r="A3193" s="35">
        <v>3191</v>
      </c>
      <c r="B3193" s="36" t="s">
        <v>2831</v>
      </c>
      <c r="C3193" s="3">
        <v>12344.763670064875</v>
      </c>
      <c r="D3193" s="4">
        <v>5325</v>
      </c>
      <c r="E3193" s="37">
        <v>36014</v>
      </c>
      <c r="F3193" s="53" t="s">
        <v>1097</v>
      </c>
    </row>
    <row r="3194" spans="1:6" ht="24.95" customHeight="1" x14ac:dyDescent="0.2">
      <c r="A3194" s="35">
        <v>3192</v>
      </c>
      <c r="B3194" s="36" t="s">
        <v>2832</v>
      </c>
      <c r="C3194" s="3">
        <v>12321.594068582021</v>
      </c>
      <c r="D3194" s="4">
        <v>4016</v>
      </c>
      <c r="E3194" s="37">
        <v>37527</v>
      </c>
      <c r="F3194" s="53" t="s">
        <v>2833</v>
      </c>
    </row>
    <row r="3195" spans="1:6" ht="24.95" customHeight="1" x14ac:dyDescent="0.2">
      <c r="A3195" s="35">
        <v>3193</v>
      </c>
      <c r="B3195" s="36" t="s">
        <v>2834</v>
      </c>
      <c r="C3195" s="3">
        <v>12320.725208526414</v>
      </c>
      <c r="D3195" s="4">
        <v>11394</v>
      </c>
      <c r="E3195" s="37">
        <v>35384</v>
      </c>
      <c r="F3195" s="53" t="s">
        <v>673</v>
      </c>
    </row>
    <row r="3196" spans="1:6" ht="24.95" customHeight="1" x14ac:dyDescent="0.2">
      <c r="A3196" s="35">
        <v>3194</v>
      </c>
      <c r="B3196" s="36" t="s">
        <v>2835</v>
      </c>
      <c r="C3196" s="3">
        <v>12317.539388322521</v>
      </c>
      <c r="D3196" s="4">
        <v>4254</v>
      </c>
      <c r="E3196" s="37">
        <v>37939</v>
      </c>
      <c r="F3196" s="53" t="s">
        <v>763</v>
      </c>
    </row>
    <row r="3197" spans="1:6" ht="24.95" customHeight="1" x14ac:dyDescent="0.2">
      <c r="A3197" s="35">
        <v>3195</v>
      </c>
      <c r="B3197" s="36" t="s">
        <v>2836</v>
      </c>
      <c r="C3197" s="3">
        <v>12305.664967562558</v>
      </c>
      <c r="D3197" s="4">
        <v>3374</v>
      </c>
      <c r="E3197" s="37">
        <v>40095</v>
      </c>
      <c r="F3197" s="53" t="s">
        <v>4</v>
      </c>
    </row>
    <row r="3198" spans="1:6" ht="24.95" customHeight="1" x14ac:dyDescent="0.2">
      <c r="A3198" s="35">
        <v>3196</v>
      </c>
      <c r="B3198" s="36" t="s">
        <v>2837</v>
      </c>
      <c r="C3198" s="3">
        <v>12304.6</v>
      </c>
      <c r="D3198" s="4">
        <v>2902</v>
      </c>
      <c r="E3198" s="37">
        <v>43888</v>
      </c>
      <c r="F3198" s="53" t="s">
        <v>2838</v>
      </c>
    </row>
    <row r="3199" spans="1:6" ht="24.95" customHeight="1" x14ac:dyDescent="0.2">
      <c r="A3199" s="35">
        <v>3197</v>
      </c>
      <c r="B3199" s="36" t="s">
        <v>2839</v>
      </c>
      <c r="C3199" s="3">
        <v>12295.625129749769</v>
      </c>
      <c r="D3199" s="4">
        <v>2909</v>
      </c>
      <c r="E3199" s="37">
        <v>41747</v>
      </c>
      <c r="F3199" s="53" t="s">
        <v>4</v>
      </c>
    </row>
    <row r="3200" spans="1:6" ht="24.95" customHeight="1" x14ac:dyDescent="0.2">
      <c r="A3200" s="35">
        <v>3198</v>
      </c>
      <c r="B3200" s="36" t="s">
        <v>2840</v>
      </c>
      <c r="C3200" s="3">
        <v>12287</v>
      </c>
      <c r="D3200" s="4">
        <v>2162</v>
      </c>
      <c r="E3200" s="37">
        <v>43525</v>
      </c>
      <c r="F3200" s="53" t="s">
        <v>129</v>
      </c>
    </row>
    <row r="3201" spans="1:6" ht="24.95" customHeight="1" x14ac:dyDescent="0.2">
      <c r="A3201" s="35">
        <v>3199</v>
      </c>
      <c r="B3201" s="36" t="s">
        <v>2841</v>
      </c>
      <c r="C3201" s="3">
        <v>12275.544485634848</v>
      </c>
      <c r="D3201" s="4">
        <v>8792</v>
      </c>
      <c r="E3201" s="37">
        <v>35622</v>
      </c>
      <c r="F3201" s="53" t="s">
        <v>673</v>
      </c>
    </row>
    <row r="3202" spans="1:6" ht="24.95" customHeight="1" x14ac:dyDescent="0.2">
      <c r="A3202" s="35">
        <v>3200</v>
      </c>
      <c r="B3202" s="36" t="s">
        <v>2842</v>
      </c>
      <c r="C3202" s="3">
        <v>12263.86</v>
      </c>
      <c r="D3202" s="4">
        <v>2502</v>
      </c>
      <c r="E3202" s="37">
        <v>42975</v>
      </c>
      <c r="F3202" s="53" t="s">
        <v>4</v>
      </c>
    </row>
    <row r="3203" spans="1:6" ht="24.95" customHeight="1" x14ac:dyDescent="0.2">
      <c r="A3203" s="35">
        <v>3201</v>
      </c>
      <c r="B3203" s="36" t="s">
        <v>2843</v>
      </c>
      <c r="C3203" s="3">
        <v>12262.221964782206</v>
      </c>
      <c r="D3203" s="4">
        <v>3711</v>
      </c>
      <c r="E3203" s="37">
        <v>37659</v>
      </c>
      <c r="F3203" s="53" t="s">
        <v>374</v>
      </c>
    </row>
    <row r="3204" spans="1:6" ht="24.95" customHeight="1" x14ac:dyDescent="0.2">
      <c r="A3204" s="35">
        <v>3202</v>
      </c>
      <c r="B3204" s="36" t="s">
        <v>2844</v>
      </c>
      <c r="C3204" s="3">
        <v>12254.228452270621</v>
      </c>
      <c r="D3204" s="4">
        <v>2994</v>
      </c>
      <c r="E3204" s="37">
        <v>41810</v>
      </c>
      <c r="F3204" s="53" t="s">
        <v>2522</v>
      </c>
    </row>
    <row r="3205" spans="1:6" ht="24.95" customHeight="1" x14ac:dyDescent="0.2">
      <c r="A3205" s="35">
        <v>3203</v>
      </c>
      <c r="B3205" s="36" t="s">
        <v>2845</v>
      </c>
      <c r="C3205" s="3">
        <v>12253.67</v>
      </c>
      <c r="D3205" s="4">
        <v>2875</v>
      </c>
      <c r="E3205" s="37">
        <v>44799</v>
      </c>
      <c r="F3205" s="53" t="s">
        <v>2184</v>
      </c>
    </row>
    <row r="3206" spans="1:6" ht="24.95" customHeight="1" x14ac:dyDescent="0.2">
      <c r="A3206" s="35">
        <v>3204</v>
      </c>
      <c r="B3206" s="36" t="s">
        <v>2846</v>
      </c>
      <c r="C3206" s="3">
        <v>12240.6</v>
      </c>
      <c r="D3206" s="4">
        <v>2526</v>
      </c>
      <c r="E3206" s="37">
        <v>42825</v>
      </c>
      <c r="F3206" s="53" t="s">
        <v>4</v>
      </c>
    </row>
    <row r="3207" spans="1:6" ht="24.95" customHeight="1" x14ac:dyDescent="0.2">
      <c r="A3207" s="35">
        <v>3205</v>
      </c>
      <c r="B3207" s="36" t="s">
        <v>2847</v>
      </c>
      <c r="C3207" s="3">
        <v>12235.73</v>
      </c>
      <c r="D3207" s="4">
        <v>2250</v>
      </c>
      <c r="E3207" s="37">
        <v>43252</v>
      </c>
      <c r="F3207" s="53" t="s">
        <v>4</v>
      </c>
    </row>
    <row r="3208" spans="1:6" ht="24.95" customHeight="1" x14ac:dyDescent="0.2">
      <c r="A3208" s="35">
        <v>3206</v>
      </c>
      <c r="B3208" s="36" t="s">
        <v>2850</v>
      </c>
      <c r="C3208" s="3">
        <v>12196.18860055607</v>
      </c>
      <c r="D3208" s="4">
        <v>6741</v>
      </c>
      <c r="E3208" s="37">
        <v>38562</v>
      </c>
      <c r="F3208" s="53" t="s">
        <v>45</v>
      </c>
    </row>
    <row r="3209" spans="1:6" ht="24.95" customHeight="1" x14ac:dyDescent="0.2">
      <c r="A3209" s="35">
        <v>3207</v>
      </c>
      <c r="B3209" s="36" t="s">
        <v>2851</v>
      </c>
      <c r="C3209" s="3">
        <v>12178.334578313254</v>
      </c>
      <c r="D3209" s="4">
        <v>4402</v>
      </c>
      <c r="E3209" s="37">
        <v>41943</v>
      </c>
      <c r="F3209" s="53" t="s">
        <v>451</v>
      </c>
    </row>
    <row r="3210" spans="1:6" ht="24.95" customHeight="1" x14ac:dyDescent="0.2">
      <c r="A3210" s="35">
        <v>3208</v>
      </c>
      <c r="B3210" s="36" t="s">
        <v>6383</v>
      </c>
      <c r="C3210" s="3">
        <f>'2023'!E160</f>
        <v>12165.72</v>
      </c>
      <c r="D3210" s="4">
        <f>'2023'!F160</f>
        <v>2593</v>
      </c>
      <c r="E3210" s="37">
        <v>45149</v>
      </c>
      <c r="F3210" s="53" t="s">
        <v>5459</v>
      </c>
    </row>
    <row r="3211" spans="1:6" ht="24.95" customHeight="1" x14ac:dyDescent="0.2">
      <c r="A3211" s="35">
        <v>3209</v>
      </c>
      <c r="B3211" s="36" t="s">
        <v>2852</v>
      </c>
      <c r="C3211" s="3">
        <v>12162.592678405932</v>
      </c>
      <c r="D3211" s="4">
        <v>3519</v>
      </c>
      <c r="E3211" s="37">
        <v>37519</v>
      </c>
      <c r="F3211" s="53" t="s">
        <v>227</v>
      </c>
    </row>
    <row r="3212" spans="1:6" ht="24.95" customHeight="1" x14ac:dyDescent="0.2">
      <c r="A3212" s="35">
        <v>3210</v>
      </c>
      <c r="B3212" s="36" t="s">
        <v>2853</v>
      </c>
      <c r="C3212" s="3">
        <v>12135.658016682113</v>
      </c>
      <c r="D3212" s="4">
        <v>4026</v>
      </c>
      <c r="E3212" s="37">
        <v>37211</v>
      </c>
      <c r="F3212" s="53" t="s">
        <v>6520</v>
      </c>
    </row>
    <row r="3213" spans="1:6" ht="24.95" customHeight="1" x14ac:dyDescent="0.2">
      <c r="A3213" s="35">
        <v>3211</v>
      </c>
      <c r="B3213" s="36" t="s">
        <v>2854</v>
      </c>
      <c r="C3213" s="3">
        <v>12130</v>
      </c>
      <c r="D3213" s="4">
        <v>2243</v>
      </c>
      <c r="E3213" s="37">
        <v>43756</v>
      </c>
      <c r="F3213" s="53" t="s">
        <v>129</v>
      </c>
    </row>
    <row r="3214" spans="1:6" ht="24.95" customHeight="1" x14ac:dyDescent="0.2">
      <c r="A3214" s="35">
        <v>3212</v>
      </c>
      <c r="B3214" s="36" t="s">
        <v>6385</v>
      </c>
      <c r="C3214" s="3">
        <f>'2023'!E162+'2024'!E368</f>
        <v>12128.2</v>
      </c>
      <c r="D3214" s="4">
        <f>'2023'!F162+'2024'!F368</f>
        <v>2228</v>
      </c>
      <c r="E3214" s="37">
        <v>45009</v>
      </c>
      <c r="F3214" s="53" t="s">
        <v>45</v>
      </c>
    </row>
    <row r="3215" spans="1:6" ht="24.95" customHeight="1" x14ac:dyDescent="0.2">
      <c r="A3215" s="35">
        <v>3213</v>
      </c>
      <c r="B3215" s="36" t="s">
        <v>2855</v>
      </c>
      <c r="C3215" s="3">
        <v>12107.854494902687</v>
      </c>
      <c r="D3215" s="4">
        <v>3811</v>
      </c>
      <c r="E3215" s="37">
        <v>37785</v>
      </c>
      <c r="F3215" s="53" t="s">
        <v>6530</v>
      </c>
    </row>
    <row r="3216" spans="1:6" ht="24.95" customHeight="1" x14ac:dyDescent="0.2">
      <c r="A3216" s="35">
        <v>3214</v>
      </c>
      <c r="B3216" s="36" t="s">
        <v>2856</v>
      </c>
      <c r="C3216" s="3">
        <v>12096.98</v>
      </c>
      <c r="D3216" s="4">
        <v>2168</v>
      </c>
      <c r="E3216" s="37">
        <v>44491</v>
      </c>
      <c r="F3216" s="53" t="s">
        <v>1051</v>
      </c>
    </row>
    <row r="3217" spans="1:6" ht="24.95" customHeight="1" x14ac:dyDescent="0.2">
      <c r="A3217" s="35">
        <v>3215</v>
      </c>
      <c r="B3217" s="36" t="s">
        <v>2857</v>
      </c>
      <c r="C3217" s="3">
        <v>12083.816033364226</v>
      </c>
      <c r="D3217" s="4">
        <v>5339</v>
      </c>
      <c r="E3217" s="37">
        <v>36819</v>
      </c>
      <c r="F3217" s="53" t="s">
        <v>2858</v>
      </c>
    </row>
    <row r="3218" spans="1:6" ht="24.95" customHeight="1" x14ac:dyDescent="0.2">
      <c r="A3218" s="35">
        <v>3216</v>
      </c>
      <c r="B3218" s="36" t="s">
        <v>2859</v>
      </c>
      <c r="C3218" s="3">
        <v>12069.335032437442</v>
      </c>
      <c r="D3218" s="4">
        <v>7369</v>
      </c>
      <c r="E3218" s="37">
        <v>35923</v>
      </c>
      <c r="F3218" s="53" t="s">
        <v>673</v>
      </c>
    </row>
    <row r="3219" spans="1:6" ht="24.95" customHeight="1" x14ac:dyDescent="0.2">
      <c r="A3219" s="35">
        <v>3217</v>
      </c>
      <c r="B3219" s="36" t="s">
        <v>4718</v>
      </c>
      <c r="C3219" s="3">
        <v>12054.564411492123</v>
      </c>
      <c r="D3219" s="4">
        <v>2863</v>
      </c>
      <c r="E3219" s="37">
        <v>41278</v>
      </c>
      <c r="F3219" s="53" t="s">
        <v>129</v>
      </c>
    </row>
    <row r="3220" spans="1:6" ht="24.95" customHeight="1" x14ac:dyDescent="0.2">
      <c r="A3220" s="35">
        <v>3218</v>
      </c>
      <c r="B3220" s="36" t="s">
        <v>2860</v>
      </c>
      <c r="C3220" s="3">
        <v>12040.952270620946</v>
      </c>
      <c r="D3220" s="4">
        <v>5458</v>
      </c>
      <c r="E3220" s="37">
        <v>38009</v>
      </c>
      <c r="F3220" s="53" t="s">
        <v>176</v>
      </c>
    </row>
    <row r="3221" spans="1:6" ht="24.95" customHeight="1" x14ac:dyDescent="0.2">
      <c r="A3221" s="35">
        <v>3219</v>
      </c>
      <c r="B3221" s="36" t="s">
        <v>2861</v>
      </c>
      <c r="C3221" s="3">
        <v>12038.9</v>
      </c>
      <c r="D3221" s="4">
        <v>2634</v>
      </c>
      <c r="E3221" s="37">
        <v>42888</v>
      </c>
      <c r="F3221" s="53" t="s">
        <v>439</v>
      </c>
    </row>
    <row r="3222" spans="1:6" ht="24.95" customHeight="1" x14ac:dyDescent="0.2">
      <c r="A3222" s="35">
        <v>3220</v>
      </c>
      <c r="B3222" s="36" t="s">
        <v>2862</v>
      </c>
      <c r="C3222" s="3">
        <v>12029.31</v>
      </c>
      <c r="D3222" s="4">
        <v>2519</v>
      </c>
      <c r="E3222" s="37">
        <v>42706</v>
      </c>
      <c r="F3222" s="53" t="s">
        <v>489</v>
      </c>
    </row>
    <row r="3223" spans="1:6" ht="24.95" customHeight="1" x14ac:dyDescent="0.2">
      <c r="A3223" s="35">
        <v>3221</v>
      </c>
      <c r="B3223" s="36" t="s">
        <v>2863</v>
      </c>
      <c r="C3223" s="3">
        <v>12021.58</v>
      </c>
      <c r="D3223" s="4">
        <v>2078</v>
      </c>
      <c r="E3223" s="37">
        <v>44113</v>
      </c>
      <c r="F3223" s="53" t="s">
        <v>505</v>
      </c>
    </row>
    <row r="3224" spans="1:6" ht="24.95" customHeight="1" x14ac:dyDescent="0.2">
      <c r="A3224" s="35">
        <v>3222</v>
      </c>
      <c r="B3224" s="36" t="s">
        <v>2864</v>
      </c>
      <c r="C3224" s="3">
        <v>12015.465708989806</v>
      </c>
      <c r="D3224" s="4">
        <v>4107</v>
      </c>
      <c r="E3224" s="37">
        <v>37708</v>
      </c>
      <c r="F3224" s="53" t="s">
        <v>6530</v>
      </c>
    </row>
    <row r="3225" spans="1:6" ht="24.95" customHeight="1" x14ac:dyDescent="0.2">
      <c r="A3225" s="35">
        <v>3223</v>
      </c>
      <c r="B3225" s="36" t="s">
        <v>2866</v>
      </c>
      <c r="C3225" s="3">
        <v>12013.34</v>
      </c>
      <c r="D3225" s="4">
        <v>2580</v>
      </c>
      <c r="E3225" s="37">
        <v>42069</v>
      </c>
      <c r="F3225" s="53" t="s">
        <v>41</v>
      </c>
    </row>
    <row r="3226" spans="1:6" ht="24.95" customHeight="1" x14ac:dyDescent="0.2">
      <c r="A3226" s="35">
        <v>3224</v>
      </c>
      <c r="B3226" s="36" t="s">
        <v>2867</v>
      </c>
      <c r="C3226" s="3">
        <v>12003</v>
      </c>
      <c r="D3226" s="4">
        <v>2204</v>
      </c>
      <c r="E3226" s="37">
        <v>44806</v>
      </c>
      <c r="F3226" s="53" t="s">
        <v>129</v>
      </c>
    </row>
    <row r="3227" spans="1:6" ht="24.95" customHeight="1" x14ac:dyDescent="0.2">
      <c r="A3227" s="35">
        <v>3225</v>
      </c>
      <c r="B3227" s="36" t="s">
        <v>2868</v>
      </c>
      <c r="C3227" s="3">
        <v>11986.503707136239</v>
      </c>
      <c r="D3227" s="4">
        <v>3748</v>
      </c>
      <c r="E3227" s="37">
        <v>38100</v>
      </c>
      <c r="F3227" s="53" t="s">
        <v>95</v>
      </c>
    </row>
    <row r="3228" spans="1:6" ht="24.95" customHeight="1" x14ac:dyDescent="0.2">
      <c r="A3228" s="35">
        <v>3226</v>
      </c>
      <c r="B3228" s="36" t="s">
        <v>2869</v>
      </c>
      <c r="C3228" s="3">
        <v>11966.230305838741</v>
      </c>
      <c r="D3228" s="4">
        <v>4191</v>
      </c>
      <c r="E3228" s="37">
        <v>38100</v>
      </c>
      <c r="F3228" s="53" t="s">
        <v>2870</v>
      </c>
    </row>
    <row r="3229" spans="1:6" ht="24.95" customHeight="1" x14ac:dyDescent="0.2">
      <c r="A3229" s="35">
        <v>3227</v>
      </c>
      <c r="B3229" s="36" t="s">
        <v>2871</v>
      </c>
      <c r="C3229" s="3">
        <v>11964.20296570899</v>
      </c>
      <c r="D3229" s="4">
        <v>13826</v>
      </c>
      <c r="E3229" s="37">
        <v>34740</v>
      </c>
      <c r="F3229" s="53" t="s">
        <v>673</v>
      </c>
    </row>
    <row r="3230" spans="1:6" ht="24.95" customHeight="1" x14ac:dyDescent="0.2">
      <c r="A3230" s="35">
        <v>3228</v>
      </c>
      <c r="B3230" s="36" t="s">
        <v>7276</v>
      </c>
      <c r="C3230" s="3">
        <f>'2024'!E154</f>
        <v>11959.69</v>
      </c>
      <c r="D3230" s="4">
        <f>'2024'!F154</f>
        <v>2041</v>
      </c>
      <c r="E3230" s="37">
        <v>45387</v>
      </c>
      <c r="F3230" s="53" t="s">
        <v>439</v>
      </c>
    </row>
    <row r="3231" spans="1:6" ht="24.95" customHeight="1" x14ac:dyDescent="0.2">
      <c r="A3231" s="35">
        <v>3229</v>
      </c>
      <c r="B3231" s="36" t="s">
        <v>2872</v>
      </c>
      <c r="C3231" s="3">
        <v>11951.752201112142</v>
      </c>
      <c r="D3231" s="4">
        <v>3539</v>
      </c>
      <c r="E3231" s="37">
        <v>40655</v>
      </c>
      <c r="F3231" s="53" t="s">
        <v>4</v>
      </c>
    </row>
    <row r="3232" spans="1:6" ht="24.95" customHeight="1" x14ac:dyDescent="0.2">
      <c r="A3232" s="35">
        <v>3230</v>
      </c>
      <c r="B3232" s="36" t="s">
        <v>2873</v>
      </c>
      <c r="C3232" s="3">
        <v>11948.273864689529</v>
      </c>
      <c r="D3232" s="4">
        <v>3837</v>
      </c>
      <c r="E3232" s="37">
        <v>37967</v>
      </c>
      <c r="F3232" s="53" t="s">
        <v>673</v>
      </c>
    </row>
    <row r="3233" spans="1:6" ht="24.95" customHeight="1" x14ac:dyDescent="0.2">
      <c r="A3233" s="35">
        <v>3231</v>
      </c>
      <c r="B3233" s="36" t="s">
        <v>2874</v>
      </c>
      <c r="C3233" s="3">
        <v>11930.317423540315</v>
      </c>
      <c r="D3233" s="4">
        <v>3124</v>
      </c>
      <c r="E3233" s="37">
        <v>37645</v>
      </c>
      <c r="F3233" s="53" t="s">
        <v>374</v>
      </c>
    </row>
    <row r="3234" spans="1:6" ht="24.95" customHeight="1" x14ac:dyDescent="0.2">
      <c r="A3234" s="35">
        <v>3232</v>
      </c>
      <c r="B3234" s="36" t="s">
        <v>2875</v>
      </c>
      <c r="C3234" s="3">
        <v>11906.278962001854</v>
      </c>
      <c r="D3234" s="4">
        <v>4568</v>
      </c>
      <c r="E3234" s="37">
        <v>37309</v>
      </c>
      <c r="F3234" s="53" t="s">
        <v>1686</v>
      </c>
    </row>
    <row r="3235" spans="1:6" ht="24.95" customHeight="1" x14ac:dyDescent="0.2">
      <c r="A3235" s="35">
        <v>3233</v>
      </c>
      <c r="B3235" s="36" t="s">
        <v>6384</v>
      </c>
      <c r="C3235" s="3">
        <f>'2023'!E161</f>
        <v>11899.63</v>
      </c>
      <c r="D3235" s="4">
        <f>'2023'!F161</f>
        <v>1896</v>
      </c>
      <c r="E3235" s="37">
        <v>45114</v>
      </c>
      <c r="F3235" s="53" t="s">
        <v>4</v>
      </c>
    </row>
    <row r="3236" spans="1:6" ht="24.95" customHeight="1" x14ac:dyDescent="0.2">
      <c r="A3236" s="35">
        <v>3234</v>
      </c>
      <c r="B3236" s="36" t="s">
        <v>2876</v>
      </c>
      <c r="C3236" s="3">
        <v>11892.82</v>
      </c>
      <c r="D3236" s="4">
        <v>2199</v>
      </c>
      <c r="E3236" s="37">
        <v>44092</v>
      </c>
      <c r="F3236" s="53" t="s">
        <v>559</v>
      </c>
    </row>
    <row r="3237" spans="1:6" ht="24.95" customHeight="1" x14ac:dyDescent="0.2">
      <c r="A3237" s="35">
        <v>3235</v>
      </c>
      <c r="B3237" s="36" t="s">
        <v>2877</v>
      </c>
      <c r="C3237" s="3">
        <v>11877.12</v>
      </c>
      <c r="D3237" s="4">
        <v>2146</v>
      </c>
      <c r="E3237" s="37">
        <v>43531</v>
      </c>
      <c r="F3237" s="53" t="s">
        <v>2155</v>
      </c>
    </row>
    <row r="3238" spans="1:6" ht="24.95" customHeight="1" x14ac:dyDescent="0.2">
      <c r="A3238" s="35">
        <v>3236</v>
      </c>
      <c r="B3238" s="36" t="s">
        <v>2878</v>
      </c>
      <c r="C3238" s="3">
        <v>11873.210908248378</v>
      </c>
      <c r="D3238" s="4">
        <v>2665</v>
      </c>
      <c r="E3238" s="37">
        <v>41978</v>
      </c>
      <c r="F3238" s="53" t="s">
        <v>4</v>
      </c>
    </row>
    <row r="3239" spans="1:6" ht="24.95" customHeight="1" x14ac:dyDescent="0.2">
      <c r="A3239" s="35">
        <v>3237</v>
      </c>
      <c r="B3239" s="36" t="s">
        <v>2879</v>
      </c>
      <c r="C3239" s="3">
        <v>11826</v>
      </c>
      <c r="D3239" s="4">
        <v>1815</v>
      </c>
      <c r="E3239" s="37">
        <v>44526</v>
      </c>
      <c r="F3239" s="53" t="s">
        <v>129</v>
      </c>
    </row>
    <row r="3240" spans="1:6" ht="24.95" customHeight="1" x14ac:dyDescent="0.2">
      <c r="A3240" s="35">
        <v>3238</v>
      </c>
      <c r="B3240" s="36" t="s">
        <v>2880</v>
      </c>
      <c r="C3240" s="3">
        <v>11824.86</v>
      </c>
      <c r="D3240" s="4">
        <v>2487</v>
      </c>
      <c r="E3240" s="37">
        <v>44421</v>
      </c>
      <c r="F3240" s="53" t="s">
        <v>1051</v>
      </c>
    </row>
    <row r="3241" spans="1:6" ht="24.95" customHeight="1" x14ac:dyDescent="0.2">
      <c r="A3241" s="35">
        <v>3239</v>
      </c>
      <c r="B3241" s="36" t="s">
        <v>2881</v>
      </c>
      <c r="C3241" s="3">
        <v>11818.23</v>
      </c>
      <c r="D3241" s="4">
        <v>2565</v>
      </c>
      <c r="E3241" s="37">
        <v>43371</v>
      </c>
      <c r="F3241" s="53" t="s">
        <v>4</v>
      </c>
    </row>
    <row r="3242" spans="1:6" ht="24.95" customHeight="1" x14ac:dyDescent="0.2">
      <c r="A3242" s="35">
        <v>3240</v>
      </c>
      <c r="B3242" s="36" t="s">
        <v>2882</v>
      </c>
      <c r="C3242" s="3">
        <v>11806.794485634848</v>
      </c>
      <c r="D3242" s="4">
        <v>3221</v>
      </c>
      <c r="E3242" s="37">
        <v>40403</v>
      </c>
      <c r="F3242" s="53" t="s">
        <v>189</v>
      </c>
    </row>
    <row r="3243" spans="1:6" ht="24.95" customHeight="1" x14ac:dyDescent="0.2">
      <c r="A3243" s="35">
        <v>3241</v>
      </c>
      <c r="B3243" s="36" t="s">
        <v>2883</v>
      </c>
      <c r="C3243" s="3">
        <v>11801.784059314179</v>
      </c>
      <c r="D3243" s="4">
        <v>3182</v>
      </c>
      <c r="E3243" s="37">
        <v>39178</v>
      </c>
      <c r="F3243" s="53" t="s">
        <v>2341</v>
      </c>
    </row>
    <row r="3244" spans="1:6" ht="24.95" customHeight="1" x14ac:dyDescent="0.2">
      <c r="A3244" s="35">
        <v>3242</v>
      </c>
      <c r="B3244" s="36" t="s">
        <v>2884</v>
      </c>
      <c r="C3244" s="3">
        <v>11793.779999999999</v>
      </c>
      <c r="D3244" s="4">
        <v>2366</v>
      </c>
      <c r="E3244" s="37">
        <v>43735</v>
      </c>
      <c r="F3244" s="53" t="s">
        <v>559</v>
      </c>
    </row>
    <row r="3245" spans="1:6" ht="24.95" customHeight="1" x14ac:dyDescent="0.2">
      <c r="A3245" s="35">
        <v>3243</v>
      </c>
      <c r="B3245" s="36" t="s">
        <v>6386</v>
      </c>
      <c r="C3245" s="3">
        <f>'2023'!E163+'2024'!E348</f>
        <v>11783.2</v>
      </c>
      <c r="D3245" s="4">
        <f>'2023'!F163+'2024'!F348</f>
        <v>2055</v>
      </c>
      <c r="E3245" s="37">
        <v>45012</v>
      </c>
      <c r="F3245" s="53" t="s">
        <v>220</v>
      </c>
    </row>
    <row r="3246" spans="1:6" ht="24.95" customHeight="1" x14ac:dyDescent="0.2">
      <c r="A3246" s="35">
        <v>3244</v>
      </c>
      <c r="B3246" s="36" t="s">
        <v>7277</v>
      </c>
      <c r="C3246" s="3">
        <f>'2024'!E155</f>
        <v>11781.2</v>
      </c>
      <c r="D3246" s="4">
        <f>'2024'!F155</f>
        <v>1826</v>
      </c>
      <c r="E3246" s="37">
        <v>45345</v>
      </c>
      <c r="F3246" s="53" t="s">
        <v>2155</v>
      </c>
    </row>
    <row r="3247" spans="1:6" ht="24.95" customHeight="1" x14ac:dyDescent="0.2">
      <c r="A3247" s="35">
        <v>3245</v>
      </c>
      <c r="B3247" s="36" t="s">
        <v>2885</v>
      </c>
      <c r="C3247" s="3">
        <v>11768.99907321594</v>
      </c>
      <c r="D3247" s="4">
        <v>5352</v>
      </c>
      <c r="E3247" s="37">
        <v>36490</v>
      </c>
      <c r="F3247" s="53" t="s">
        <v>176</v>
      </c>
    </row>
    <row r="3248" spans="1:6" ht="24.95" customHeight="1" x14ac:dyDescent="0.2">
      <c r="A3248" s="35">
        <v>3246</v>
      </c>
      <c r="B3248" s="36" t="s">
        <v>2886</v>
      </c>
      <c r="C3248" s="3">
        <v>11748.146431881372</v>
      </c>
      <c r="D3248" s="4">
        <v>4376</v>
      </c>
      <c r="E3248" s="37">
        <v>37848</v>
      </c>
      <c r="F3248" s="53" t="s">
        <v>125</v>
      </c>
    </row>
    <row r="3249" spans="1:6" ht="24.95" customHeight="1" x14ac:dyDescent="0.2">
      <c r="A3249" s="35">
        <v>3247</v>
      </c>
      <c r="B3249" s="36" t="s">
        <v>2887</v>
      </c>
      <c r="C3249" s="3">
        <v>11703.544949026877</v>
      </c>
      <c r="D3249" s="4">
        <v>6676</v>
      </c>
      <c r="E3249" s="37">
        <v>36042</v>
      </c>
      <c r="F3249" s="53" t="s">
        <v>673</v>
      </c>
    </row>
    <row r="3250" spans="1:6" ht="24.95" customHeight="1" x14ac:dyDescent="0.2">
      <c r="A3250" s="35">
        <v>3248</v>
      </c>
      <c r="B3250" s="36" t="s">
        <v>2888</v>
      </c>
      <c r="C3250" s="3">
        <v>11700</v>
      </c>
      <c r="D3250" s="4">
        <v>2895</v>
      </c>
      <c r="E3250" s="37">
        <v>42104</v>
      </c>
      <c r="F3250" s="53" t="s">
        <v>505</v>
      </c>
    </row>
    <row r="3251" spans="1:6" ht="24.95" customHeight="1" x14ac:dyDescent="0.2">
      <c r="A3251" s="35">
        <v>3249</v>
      </c>
      <c r="B3251" s="36" t="s">
        <v>2889</v>
      </c>
      <c r="C3251" s="3">
        <v>11690.801668211307</v>
      </c>
      <c r="D3251" s="4">
        <v>3785</v>
      </c>
      <c r="E3251" s="37">
        <v>37603</v>
      </c>
      <c r="F3251" s="53" t="s">
        <v>678</v>
      </c>
    </row>
    <row r="3252" spans="1:6" ht="24.95" customHeight="1" x14ac:dyDescent="0.2">
      <c r="A3252" s="35">
        <v>3250</v>
      </c>
      <c r="B3252" s="36" t="s">
        <v>2890</v>
      </c>
      <c r="C3252" s="3">
        <v>11688.04</v>
      </c>
      <c r="D3252" s="4">
        <v>2092</v>
      </c>
      <c r="E3252" s="37">
        <v>43749</v>
      </c>
      <c r="F3252" s="53" t="s">
        <v>559</v>
      </c>
    </row>
    <row r="3253" spans="1:6" ht="24.95" customHeight="1" x14ac:dyDescent="0.2">
      <c r="A3253" s="35">
        <v>3251</v>
      </c>
      <c r="B3253" s="36" t="s">
        <v>2891</v>
      </c>
      <c r="C3253" s="3">
        <v>11678.434893419835</v>
      </c>
      <c r="D3253" s="4">
        <v>2589</v>
      </c>
      <c r="E3253" s="37">
        <v>41929</v>
      </c>
      <c r="F3253" s="53" t="s">
        <v>505</v>
      </c>
    </row>
    <row r="3254" spans="1:6" ht="24.95" customHeight="1" x14ac:dyDescent="0.2">
      <c r="A3254" s="35">
        <v>3252</v>
      </c>
      <c r="B3254" s="36" t="s">
        <v>2892</v>
      </c>
      <c r="C3254" s="3">
        <v>11658.653846153846</v>
      </c>
      <c r="D3254" s="4">
        <v>3886</v>
      </c>
      <c r="E3254" s="37">
        <v>38184</v>
      </c>
      <c r="F3254" s="53" t="s">
        <v>2893</v>
      </c>
    </row>
    <row r="3255" spans="1:6" ht="24.95" customHeight="1" x14ac:dyDescent="0.2">
      <c r="A3255" s="35">
        <v>3253</v>
      </c>
      <c r="B3255" s="36" t="s">
        <v>2894</v>
      </c>
      <c r="C3255" s="3">
        <v>11634.905004633922</v>
      </c>
      <c r="D3255" s="4">
        <v>6200</v>
      </c>
      <c r="E3255" s="37">
        <v>36252</v>
      </c>
      <c r="F3255" s="53" t="s">
        <v>673</v>
      </c>
    </row>
    <row r="3256" spans="1:6" ht="24.95" customHeight="1" x14ac:dyDescent="0.2">
      <c r="A3256" s="35">
        <v>3254</v>
      </c>
      <c r="B3256" s="36" t="s">
        <v>2895</v>
      </c>
      <c r="C3256" s="3">
        <v>11608.66</v>
      </c>
      <c r="D3256" s="4">
        <v>2372</v>
      </c>
      <c r="E3256" s="37">
        <v>42125</v>
      </c>
      <c r="F3256" s="53" t="s">
        <v>817</v>
      </c>
    </row>
    <row r="3257" spans="1:6" ht="24.95" customHeight="1" x14ac:dyDescent="0.2">
      <c r="A3257" s="35">
        <v>3255</v>
      </c>
      <c r="B3257" s="36" t="s">
        <v>2896</v>
      </c>
      <c r="C3257" s="3">
        <v>11573.3</v>
      </c>
      <c r="D3257" s="4">
        <v>2395</v>
      </c>
      <c r="E3257" s="37">
        <v>43224</v>
      </c>
      <c r="F3257" s="53" t="s">
        <v>4</v>
      </c>
    </row>
    <row r="3258" spans="1:6" ht="24.95" customHeight="1" x14ac:dyDescent="0.2">
      <c r="A3258" s="35">
        <v>3256</v>
      </c>
      <c r="B3258" s="36" t="s">
        <v>2897</v>
      </c>
      <c r="C3258" s="3">
        <v>11550.335959221502</v>
      </c>
      <c r="D3258" s="4">
        <v>3036</v>
      </c>
      <c r="E3258" s="37">
        <v>39906</v>
      </c>
      <c r="F3258" s="53" t="s">
        <v>1541</v>
      </c>
    </row>
    <row r="3259" spans="1:6" ht="24.95" customHeight="1" x14ac:dyDescent="0.2">
      <c r="A3259" s="35">
        <v>3257</v>
      </c>
      <c r="B3259" s="36" t="s">
        <v>2898</v>
      </c>
      <c r="C3259" s="3">
        <v>11530.352177942539</v>
      </c>
      <c r="D3259" s="4">
        <v>4971</v>
      </c>
      <c r="E3259" s="37">
        <v>36651</v>
      </c>
      <c r="F3259" s="53" t="s">
        <v>342</v>
      </c>
    </row>
    <row r="3260" spans="1:6" ht="24.95" customHeight="1" x14ac:dyDescent="0.2">
      <c r="A3260" s="35">
        <v>3258</v>
      </c>
      <c r="B3260" s="36" t="s">
        <v>2899</v>
      </c>
      <c r="C3260" s="3">
        <v>11528.614457831325</v>
      </c>
      <c r="D3260" s="4">
        <v>5797</v>
      </c>
      <c r="E3260" s="37">
        <v>37498</v>
      </c>
      <c r="F3260" s="53" t="s">
        <v>2900</v>
      </c>
    </row>
    <row r="3261" spans="1:6" ht="24.95" customHeight="1" x14ac:dyDescent="0.2">
      <c r="A3261" s="35">
        <v>3259</v>
      </c>
      <c r="B3261" s="36" t="s">
        <v>2901</v>
      </c>
      <c r="C3261" s="3">
        <v>11521.953197405004</v>
      </c>
      <c r="D3261" s="4">
        <v>10320</v>
      </c>
      <c r="E3261" s="37">
        <v>35006</v>
      </c>
      <c r="F3261" s="53" t="s">
        <v>6530</v>
      </c>
    </row>
    <row r="3262" spans="1:6" ht="24.95" customHeight="1" x14ac:dyDescent="0.2">
      <c r="A3262" s="35">
        <v>3260</v>
      </c>
      <c r="B3262" s="36" t="s">
        <v>2902</v>
      </c>
      <c r="C3262" s="3">
        <v>11515.58155699722</v>
      </c>
      <c r="D3262" s="4">
        <v>3467</v>
      </c>
      <c r="E3262" s="37">
        <v>38275</v>
      </c>
      <c r="F3262" s="53" t="s">
        <v>470</v>
      </c>
    </row>
    <row r="3263" spans="1:6" ht="24.95" customHeight="1" x14ac:dyDescent="0.2">
      <c r="A3263" s="35">
        <v>3261</v>
      </c>
      <c r="B3263" s="36" t="s">
        <v>2903</v>
      </c>
      <c r="C3263" s="3">
        <v>11510.368396663578</v>
      </c>
      <c r="D3263" s="4">
        <v>10004</v>
      </c>
      <c r="E3263" s="37">
        <v>35370</v>
      </c>
      <c r="F3263" s="53" t="s">
        <v>6530</v>
      </c>
    </row>
    <row r="3264" spans="1:6" ht="24.95" customHeight="1" x14ac:dyDescent="0.2">
      <c r="A3264" s="35">
        <v>3262</v>
      </c>
      <c r="B3264" s="36" t="s">
        <v>2904</v>
      </c>
      <c r="C3264" s="3">
        <v>11497.335495829473</v>
      </c>
      <c r="D3264" s="4">
        <v>3751</v>
      </c>
      <c r="E3264" s="37">
        <v>38226</v>
      </c>
      <c r="F3264" s="53" t="s">
        <v>45</v>
      </c>
    </row>
    <row r="3265" spans="1:6" ht="24.95" customHeight="1" x14ac:dyDescent="0.2">
      <c r="A3265" s="35">
        <v>3263</v>
      </c>
      <c r="B3265" s="36" t="s">
        <v>2905</v>
      </c>
      <c r="C3265" s="3">
        <v>11496.088971269695</v>
      </c>
      <c r="D3265" s="4">
        <v>2472</v>
      </c>
      <c r="E3265" s="37">
        <v>41978</v>
      </c>
      <c r="F3265" s="53" t="s">
        <v>23</v>
      </c>
    </row>
    <row r="3266" spans="1:6" ht="24.95" customHeight="1" x14ac:dyDescent="0.2">
      <c r="A3266" s="35">
        <v>3264</v>
      </c>
      <c r="B3266" s="36" t="s">
        <v>7278</v>
      </c>
      <c r="C3266" s="3">
        <f>'2024'!E156</f>
        <v>11479.9</v>
      </c>
      <c r="D3266" s="4">
        <f>'2024'!F156</f>
        <v>1654</v>
      </c>
      <c r="E3266" s="37">
        <v>45366</v>
      </c>
      <c r="F3266" s="53" t="s">
        <v>638</v>
      </c>
    </row>
    <row r="3267" spans="1:6" ht="24.95" customHeight="1" x14ac:dyDescent="0.2">
      <c r="A3267" s="35">
        <v>3265</v>
      </c>
      <c r="B3267" s="36" t="s">
        <v>6388</v>
      </c>
      <c r="C3267" s="3">
        <f>'2023'!E165+'2024'!E370</f>
        <v>11473</v>
      </c>
      <c r="D3267" s="4">
        <f>'2023'!F165+'2024'!F370</f>
        <v>1681</v>
      </c>
      <c r="E3267" s="37">
        <v>45275</v>
      </c>
      <c r="F3267" s="53" t="s">
        <v>129</v>
      </c>
    </row>
    <row r="3268" spans="1:6" ht="24.95" customHeight="1" x14ac:dyDescent="0.2">
      <c r="A3268" s="35">
        <v>3266</v>
      </c>
      <c r="B3268" s="36" t="s">
        <v>2906</v>
      </c>
      <c r="C3268" s="3">
        <v>11402.484939759037</v>
      </c>
      <c r="D3268" s="4">
        <v>3577</v>
      </c>
      <c r="E3268" s="37">
        <v>39465</v>
      </c>
      <c r="F3268" s="53" t="s">
        <v>2802</v>
      </c>
    </row>
    <row r="3269" spans="1:6" ht="24.95" customHeight="1" x14ac:dyDescent="0.2">
      <c r="A3269" s="35">
        <v>3267</v>
      </c>
      <c r="B3269" s="36" t="s">
        <v>2908</v>
      </c>
      <c r="C3269" s="3">
        <v>11394.86</v>
      </c>
      <c r="D3269" s="4">
        <v>2047</v>
      </c>
      <c r="E3269" s="37">
        <v>44533</v>
      </c>
      <c r="F3269" s="53" t="s">
        <v>1051</v>
      </c>
    </row>
    <row r="3270" spans="1:6" ht="24.95" customHeight="1" x14ac:dyDescent="0.2">
      <c r="A3270" s="35">
        <v>3268</v>
      </c>
      <c r="B3270" s="36" t="s">
        <v>2910</v>
      </c>
      <c r="C3270" s="3">
        <v>11386.121408711771</v>
      </c>
      <c r="D3270" s="4">
        <v>3608</v>
      </c>
      <c r="E3270" s="37">
        <v>38723</v>
      </c>
      <c r="F3270" s="53" t="s">
        <v>975</v>
      </c>
    </row>
    <row r="3271" spans="1:6" ht="24.95" customHeight="1" x14ac:dyDescent="0.2">
      <c r="A3271" s="35">
        <v>3269</v>
      </c>
      <c r="B3271" s="36" t="s">
        <v>2911</v>
      </c>
      <c r="C3271" s="3">
        <v>11382.935588507878</v>
      </c>
      <c r="D3271" s="4">
        <v>3865</v>
      </c>
      <c r="E3271" s="37">
        <v>39633</v>
      </c>
      <c r="F3271" s="53" t="s">
        <v>1536</v>
      </c>
    </row>
    <row r="3272" spans="1:6" ht="24.95" customHeight="1" x14ac:dyDescent="0.2">
      <c r="A3272" s="35">
        <v>3270</v>
      </c>
      <c r="B3272" s="36" t="s">
        <v>2912</v>
      </c>
      <c r="C3272" s="3">
        <v>11374.594531974049</v>
      </c>
      <c r="D3272" s="4">
        <v>4037</v>
      </c>
      <c r="E3272" s="37">
        <v>38681</v>
      </c>
      <c r="F3272" s="53" t="s">
        <v>186</v>
      </c>
    </row>
    <row r="3273" spans="1:6" ht="24.95" customHeight="1" x14ac:dyDescent="0.2">
      <c r="A3273" s="35">
        <v>3271</v>
      </c>
      <c r="B3273" s="36" t="s">
        <v>4719</v>
      </c>
      <c r="C3273" s="3">
        <v>11371.061167747916</v>
      </c>
      <c r="D3273" s="4">
        <v>2724</v>
      </c>
      <c r="E3273" s="37">
        <v>41621</v>
      </c>
      <c r="F3273" s="53" t="s">
        <v>4720</v>
      </c>
    </row>
    <row r="3274" spans="1:6" ht="24.95" customHeight="1" x14ac:dyDescent="0.2">
      <c r="A3274" s="35">
        <v>3272</v>
      </c>
      <c r="B3274" s="36" t="s">
        <v>2913</v>
      </c>
      <c r="C3274" s="3">
        <v>11363.21</v>
      </c>
      <c r="D3274" s="4">
        <v>2073</v>
      </c>
      <c r="E3274" s="37">
        <v>43161</v>
      </c>
      <c r="F3274" s="53" t="s">
        <v>4</v>
      </c>
    </row>
    <row r="3275" spans="1:6" ht="24.95" customHeight="1" x14ac:dyDescent="0.2">
      <c r="A3275" s="35">
        <v>3273</v>
      </c>
      <c r="B3275" s="36" t="s">
        <v>6387</v>
      </c>
      <c r="C3275" s="3">
        <f>'2023'!E164</f>
        <v>11362.47</v>
      </c>
      <c r="D3275" s="4">
        <f>'2023'!F164</f>
        <v>1872</v>
      </c>
      <c r="E3275" s="37">
        <v>45044</v>
      </c>
      <c r="F3275" s="53" t="s">
        <v>5091</v>
      </c>
    </row>
    <row r="3276" spans="1:6" ht="24.95" customHeight="1" x14ac:dyDescent="0.2">
      <c r="A3276" s="35">
        <v>3274</v>
      </c>
      <c r="B3276" s="36" t="s">
        <v>2914</v>
      </c>
      <c r="C3276" s="3">
        <v>11348.78</v>
      </c>
      <c r="D3276" s="4">
        <v>2470</v>
      </c>
      <c r="E3276" s="37">
        <v>42902</v>
      </c>
      <c r="F3276" s="53" t="s">
        <v>4</v>
      </c>
    </row>
    <row r="3277" spans="1:6" ht="24.95" customHeight="1" x14ac:dyDescent="0.2">
      <c r="A3277" s="35">
        <v>3275</v>
      </c>
      <c r="B3277" s="36" t="s">
        <v>2915</v>
      </c>
      <c r="C3277" s="3">
        <v>11348.760426320669</v>
      </c>
      <c r="D3277" s="4">
        <v>3321</v>
      </c>
      <c r="E3277" s="37">
        <v>38219</v>
      </c>
      <c r="F3277" s="53" t="s">
        <v>1260</v>
      </c>
    </row>
    <row r="3278" spans="1:6" ht="24.95" customHeight="1" x14ac:dyDescent="0.2">
      <c r="A3278" s="35">
        <v>3276</v>
      </c>
      <c r="B3278" s="36" t="s">
        <v>2916</v>
      </c>
      <c r="C3278" s="3">
        <v>11347</v>
      </c>
      <c r="D3278" s="4">
        <v>1985</v>
      </c>
      <c r="E3278" s="37">
        <v>44379</v>
      </c>
      <c r="F3278" s="53" t="s">
        <v>1051</v>
      </c>
    </row>
    <row r="3279" spans="1:6" ht="24.95" customHeight="1" x14ac:dyDescent="0.2">
      <c r="A3279" s="35">
        <v>3277</v>
      </c>
      <c r="B3279" s="36" t="s">
        <v>2917</v>
      </c>
      <c r="C3279" s="3">
        <v>11345</v>
      </c>
      <c r="D3279" s="4">
        <v>2259</v>
      </c>
      <c r="E3279" s="37">
        <v>42349</v>
      </c>
      <c r="F3279" s="53" t="s">
        <v>129</v>
      </c>
    </row>
    <row r="3280" spans="1:6" ht="24.95" customHeight="1" x14ac:dyDescent="0.2">
      <c r="A3280" s="35">
        <v>3278</v>
      </c>
      <c r="B3280" s="36" t="s">
        <v>2918</v>
      </c>
      <c r="C3280" s="3">
        <v>11334.6</v>
      </c>
      <c r="D3280" s="4">
        <v>3056</v>
      </c>
      <c r="E3280" s="37">
        <v>43035</v>
      </c>
      <c r="F3280" s="53" t="s">
        <v>2239</v>
      </c>
    </row>
    <row r="3281" spans="1:6" ht="24.95" customHeight="1" x14ac:dyDescent="0.2">
      <c r="A3281" s="35">
        <v>3279</v>
      </c>
      <c r="B3281" s="36" t="s">
        <v>2919</v>
      </c>
      <c r="C3281" s="3">
        <v>11269.74</v>
      </c>
      <c r="D3281" s="4">
        <v>2599</v>
      </c>
      <c r="E3281" s="37">
        <v>42118</v>
      </c>
      <c r="F3281" s="53" t="s">
        <v>4</v>
      </c>
    </row>
    <row r="3282" spans="1:6" ht="24.95" customHeight="1" x14ac:dyDescent="0.2">
      <c r="A3282" s="35">
        <v>3280</v>
      </c>
      <c r="B3282" s="36" t="s">
        <v>2920</v>
      </c>
      <c r="C3282" s="3">
        <v>11250.579240037072</v>
      </c>
      <c r="D3282" s="4">
        <v>3534</v>
      </c>
      <c r="E3282" s="37">
        <v>37981</v>
      </c>
      <c r="F3282" s="53" t="s">
        <v>6530</v>
      </c>
    </row>
    <row r="3283" spans="1:6" ht="24.95" customHeight="1" x14ac:dyDescent="0.2">
      <c r="A3283" s="35">
        <v>3281</v>
      </c>
      <c r="B3283" s="36" t="s">
        <v>2921</v>
      </c>
      <c r="C3283" s="3">
        <v>11246</v>
      </c>
      <c r="D3283" s="4">
        <v>2782</v>
      </c>
      <c r="E3283" s="37">
        <v>42041</v>
      </c>
      <c r="F3283" s="53" t="s">
        <v>129</v>
      </c>
    </row>
    <row r="3284" spans="1:6" ht="24.95" customHeight="1" x14ac:dyDescent="0.2">
      <c r="A3284" s="35">
        <v>3282</v>
      </c>
      <c r="B3284" s="36" t="s">
        <v>2922</v>
      </c>
      <c r="C3284" s="3">
        <v>11241.890639481002</v>
      </c>
      <c r="D3284" s="4">
        <v>3375</v>
      </c>
      <c r="E3284" s="37">
        <v>37771</v>
      </c>
      <c r="F3284" s="53" t="s">
        <v>1898</v>
      </c>
    </row>
    <row r="3285" spans="1:6" ht="24.95" customHeight="1" x14ac:dyDescent="0.2">
      <c r="A3285" s="35">
        <v>3283</v>
      </c>
      <c r="B3285" s="36" t="s">
        <v>2925</v>
      </c>
      <c r="C3285" s="3">
        <f>11189.6+'2023'!E403</f>
        <v>11207.51</v>
      </c>
      <c r="D3285" s="4">
        <f>3208+'2023'!F403</f>
        <v>3217</v>
      </c>
      <c r="E3285" s="37">
        <v>43707</v>
      </c>
      <c r="F3285" s="53" t="s">
        <v>2230</v>
      </c>
    </row>
    <row r="3286" spans="1:6" ht="24.95" customHeight="1" x14ac:dyDescent="0.2">
      <c r="A3286" s="35">
        <v>3284</v>
      </c>
      <c r="B3286" s="36" t="s">
        <v>2923</v>
      </c>
      <c r="C3286" s="3">
        <v>11200</v>
      </c>
      <c r="D3286" s="4">
        <v>3789</v>
      </c>
      <c r="E3286" s="37">
        <v>43189</v>
      </c>
      <c r="F3286" s="53" t="s">
        <v>6519</v>
      </c>
    </row>
    <row r="3287" spans="1:6" ht="24.95" customHeight="1" x14ac:dyDescent="0.2">
      <c r="A3287" s="35">
        <v>3285</v>
      </c>
      <c r="B3287" s="36" t="s">
        <v>2924</v>
      </c>
      <c r="C3287" s="3">
        <v>11199.895736793327</v>
      </c>
      <c r="D3287" s="4">
        <v>4881</v>
      </c>
      <c r="E3287" s="37">
        <v>35930</v>
      </c>
      <c r="F3287" s="53" t="s">
        <v>374</v>
      </c>
    </row>
    <row r="3288" spans="1:6" ht="24.95" customHeight="1" x14ac:dyDescent="0.2">
      <c r="A3288" s="35">
        <v>3286</v>
      </c>
      <c r="B3288" s="36" t="s">
        <v>7279</v>
      </c>
      <c r="C3288" s="3">
        <f>'2024'!E157</f>
        <v>11199</v>
      </c>
      <c r="D3288" s="4">
        <f>'2024'!F157</f>
        <v>2090</v>
      </c>
      <c r="E3288" s="37">
        <v>45331</v>
      </c>
      <c r="F3288" s="53" t="s">
        <v>311</v>
      </c>
    </row>
    <row r="3289" spans="1:6" ht="24.95" customHeight="1" x14ac:dyDescent="0.2">
      <c r="A3289" s="35">
        <v>3287</v>
      </c>
      <c r="B3289" s="36" t="s">
        <v>2926</v>
      </c>
      <c r="C3289" s="3">
        <v>11181.360055607043</v>
      </c>
      <c r="D3289" s="4">
        <v>4447</v>
      </c>
      <c r="E3289" s="37">
        <v>37176</v>
      </c>
      <c r="F3289" s="53" t="s">
        <v>374</v>
      </c>
    </row>
    <row r="3290" spans="1:6" ht="24.95" customHeight="1" x14ac:dyDescent="0.2">
      <c r="A3290" s="35">
        <v>3288</v>
      </c>
      <c r="B3290" s="36" t="s">
        <v>2927</v>
      </c>
      <c r="C3290" s="3">
        <v>11180.259499536607</v>
      </c>
      <c r="D3290" s="4">
        <v>3962</v>
      </c>
      <c r="E3290" s="37">
        <v>38478</v>
      </c>
      <c r="F3290" s="53" t="s">
        <v>6521</v>
      </c>
    </row>
    <row r="3291" spans="1:6" ht="24.95" customHeight="1" x14ac:dyDescent="0.2">
      <c r="A3291" s="35">
        <v>3289</v>
      </c>
      <c r="B3291" s="36" t="s">
        <v>4721</v>
      </c>
      <c r="C3291" s="3">
        <v>11167.892724745136</v>
      </c>
      <c r="D3291" s="4">
        <v>3227</v>
      </c>
      <c r="E3291" s="37">
        <v>41180</v>
      </c>
      <c r="F3291" s="53" t="s">
        <v>4720</v>
      </c>
    </row>
    <row r="3292" spans="1:6" ht="24.95" customHeight="1" x14ac:dyDescent="0.2">
      <c r="A3292" s="35">
        <v>3290</v>
      </c>
      <c r="B3292" s="36" t="s">
        <v>6389</v>
      </c>
      <c r="C3292" s="3">
        <f>'2023'!E166</f>
        <v>11139.91</v>
      </c>
      <c r="D3292" s="4">
        <f>'2023'!F166</f>
        <v>1727</v>
      </c>
      <c r="E3292" s="37">
        <v>45226</v>
      </c>
      <c r="F3292" s="53" t="s">
        <v>4</v>
      </c>
    </row>
    <row r="3293" spans="1:6" ht="24.95" customHeight="1" x14ac:dyDescent="0.2">
      <c r="A3293" s="35">
        <v>3291</v>
      </c>
      <c r="B3293" s="36" t="s">
        <v>4722</v>
      </c>
      <c r="C3293" s="3">
        <v>11134.151992585728</v>
      </c>
      <c r="D3293" s="4">
        <v>2688</v>
      </c>
      <c r="E3293" s="37">
        <v>40935</v>
      </c>
      <c r="F3293" s="53" t="s">
        <v>4723</v>
      </c>
    </row>
    <row r="3294" spans="1:6" ht="24.95" customHeight="1" x14ac:dyDescent="0.2">
      <c r="A3294" s="35">
        <v>3292</v>
      </c>
      <c r="B3294" s="36" t="s">
        <v>2928</v>
      </c>
      <c r="C3294" s="3">
        <v>11118</v>
      </c>
      <c r="D3294" s="4">
        <v>2162</v>
      </c>
      <c r="E3294" s="37">
        <v>43763</v>
      </c>
      <c r="F3294" s="53" t="s">
        <v>451</v>
      </c>
    </row>
    <row r="3295" spans="1:6" ht="24.95" customHeight="1" x14ac:dyDescent="0.2">
      <c r="A3295" s="35">
        <v>3293</v>
      </c>
      <c r="B3295" s="36" t="s">
        <v>2929</v>
      </c>
      <c r="C3295" s="3">
        <v>11114.747451343837</v>
      </c>
      <c r="D3295" s="4">
        <v>5585</v>
      </c>
      <c r="E3295" s="37">
        <v>36343</v>
      </c>
      <c r="F3295" s="53" t="s">
        <v>673</v>
      </c>
    </row>
    <row r="3296" spans="1:6" ht="24.95" customHeight="1" x14ac:dyDescent="0.2">
      <c r="A3296" s="35">
        <v>3294</v>
      </c>
      <c r="B3296" s="36" t="s">
        <v>2930</v>
      </c>
      <c r="C3296" s="3">
        <v>11107.99</v>
      </c>
      <c r="D3296" s="4">
        <v>2444</v>
      </c>
      <c r="E3296" s="37">
        <v>43231</v>
      </c>
      <c r="F3296" s="53" t="s">
        <v>4</v>
      </c>
    </row>
    <row r="3297" spans="1:6" ht="24.95" customHeight="1" x14ac:dyDescent="0.2">
      <c r="A3297" s="35">
        <v>3295</v>
      </c>
      <c r="B3297" s="36" t="s">
        <v>2931</v>
      </c>
      <c r="C3297" s="3">
        <v>11107.796570898981</v>
      </c>
      <c r="D3297" s="4">
        <v>4510</v>
      </c>
      <c r="E3297" s="37">
        <v>36294</v>
      </c>
      <c r="F3297" s="53" t="s">
        <v>2932</v>
      </c>
    </row>
    <row r="3298" spans="1:6" ht="24.95" customHeight="1" x14ac:dyDescent="0.2">
      <c r="A3298" s="35">
        <v>3296</v>
      </c>
      <c r="B3298" s="36" t="s">
        <v>2933</v>
      </c>
      <c r="C3298" s="3">
        <v>11102.968605189992</v>
      </c>
      <c r="D3298" s="4">
        <v>2737</v>
      </c>
      <c r="E3298" s="37">
        <v>39780</v>
      </c>
      <c r="F3298" s="53" t="s">
        <v>189</v>
      </c>
    </row>
    <row r="3299" spans="1:6" ht="24.95" customHeight="1" x14ac:dyDescent="0.2">
      <c r="A3299" s="35">
        <v>3297</v>
      </c>
      <c r="B3299" s="36" t="s">
        <v>2934</v>
      </c>
      <c r="C3299" s="3">
        <v>11090.708989805376</v>
      </c>
      <c r="D3299" s="4">
        <v>3517</v>
      </c>
      <c r="E3299" s="37">
        <v>38107</v>
      </c>
      <c r="F3299" s="53" t="s">
        <v>125</v>
      </c>
    </row>
    <row r="3300" spans="1:6" ht="24.95" customHeight="1" x14ac:dyDescent="0.2">
      <c r="A3300" s="35">
        <v>3298</v>
      </c>
      <c r="B3300" s="36" t="s">
        <v>2935</v>
      </c>
      <c r="C3300" s="3">
        <v>11085</v>
      </c>
      <c r="D3300" s="4">
        <v>2079</v>
      </c>
      <c r="E3300" s="37">
        <v>44365</v>
      </c>
      <c r="F3300" s="53" t="s">
        <v>1051</v>
      </c>
    </row>
    <row r="3301" spans="1:6" ht="24.95" customHeight="1" x14ac:dyDescent="0.2">
      <c r="A3301" s="35">
        <v>3299</v>
      </c>
      <c r="B3301" s="36" t="s">
        <v>4724</v>
      </c>
      <c r="C3301" s="3">
        <v>11078.327734012975</v>
      </c>
      <c r="D3301" s="4">
        <v>2716</v>
      </c>
      <c r="E3301" s="37">
        <v>41264</v>
      </c>
      <c r="F3301" s="53" t="s">
        <v>4</v>
      </c>
    </row>
    <row r="3302" spans="1:6" ht="24.95" customHeight="1" x14ac:dyDescent="0.2">
      <c r="A3302" s="35">
        <v>3300</v>
      </c>
      <c r="B3302" s="36" t="s">
        <v>2936</v>
      </c>
      <c r="C3302" s="3">
        <v>11073.360750695088</v>
      </c>
      <c r="D3302" s="4">
        <v>2924</v>
      </c>
      <c r="E3302" s="37">
        <v>39038</v>
      </c>
      <c r="F3302" s="53" t="s">
        <v>2341</v>
      </c>
    </row>
    <row r="3303" spans="1:6" ht="24.95" customHeight="1" x14ac:dyDescent="0.2">
      <c r="A3303" s="35">
        <v>3301</v>
      </c>
      <c r="B3303" s="36" t="s">
        <v>6390</v>
      </c>
      <c r="C3303" s="3">
        <f>'2023'!E168</f>
        <v>11071.509999999997</v>
      </c>
      <c r="D3303" s="4">
        <f>'2023'!F168</f>
        <v>1958</v>
      </c>
      <c r="E3303" s="37">
        <v>45012</v>
      </c>
      <c r="F3303" s="53" t="s">
        <v>220</v>
      </c>
    </row>
    <row r="3304" spans="1:6" ht="24.95" customHeight="1" x14ac:dyDescent="0.2">
      <c r="A3304" s="35">
        <v>3302</v>
      </c>
      <c r="B3304" s="36" t="s">
        <v>2937</v>
      </c>
      <c r="C3304" s="3">
        <v>11059.719647822058</v>
      </c>
      <c r="D3304" s="4">
        <v>4525</v>
      </c>
      <c r="E3304" s="37">
        <v>36224</v>
      </c>
      <c r="F3304" s="53" t="s">
        <v>2938</v>
      </c>
    </row>
    <row r="3305" spans="1:6" ht="24.95" customHeight="1" x14ac:dyDescent="0.2">
      <c r="A3305" s="35">
        <v>3303</v>
      </c>
      <c r="B3305" s="36" t="s">
        <v>2939</v>
      </c>
      <c r="C3305" s="3">
        <v>11045.47452270621</v>
      </c>
      <c r="D3305" s="4">
        <v>2857</v>
      </c>
      <c r="E3305" s="37">
        <v>41901</v>
      </c>
      <c r="F3305" s="53" t="s">
        <v>4</v>
      </c>
    </row>
    <row r="3306" spans="1:6" ht="24.95" customHeight="1" x14ac:dyDescent="0.2">
      <c r="A3306" s="35">
        <v>3304</v>
      </c>
      <c r="B3306" s="36" t="s">
        <v>2940</v>
      </c>
      <c r="C3306" s="3">
        <v>11033.653846153846</v>
      </c>
      <c r="D3306" s="4">
        <v>9920</v>
      </c>
      <c r="E3306" s="37">
        <v>35069</v>
      </c>
      <c r="F3306" s="53" t="s">
        <v>6530</v>
      </c>
    </row>
    <row r="3307" spans="1:6" ht="24.95" customHeight="1" x14ac:dyDescent="0.2">
      <c r="A3307" s="35">
        <v>3305</v>
      </c>
      <c r="B3307" s="36" t="s">
        <v>2941</v>
      </c>
      <c r="C3307" s="3">
        <v>11030.149443929566</v>
      </c>
      <c r="D3307" s="4">
        <v>2606</v>
      </c>
      <c r="E3307" s="37">
        <v>40172</v>
      </c>
      <c r="F3307" s="53" t="s">
        <v>4</v>
      </c>
    </row>
    <row r="3308" spans="1:6" ht="24.95" customHeight="1" x14ac:dyDescent="0.2">
      <c r="A3308" s="35">
        <v>3306</v>
      </c>
      <c r="B3308" s="36" t="s">
        <v>2942</v>
      </c>
      <c r="C3308" s="3">
        <v>11018.2</v>
      </c>
      <c r="D3308" s="4">
        <v>1715</v>
      </c>
      <c r="E3308" s="37">
        <v>44414</v>
      </c>
      <c r="F3308" s="53" t="s">
        <v>505</v>
      </c>
    </row>
    <row r="3309" spans="1:6" ht="24.95" customHeight="1" x14ac:dyDescent="0.2">
      <c r="A3309" s="35">
        <v>3307</v>
      </c>
      <c r="B3309" s="36" t="s">
        <v>2943</v>
      </c>
      <c r="C3309" s="3">
        <v>11017.435125115848</v>
      </c>
      <c r="D3309" s="4">
        <v>3255</v>
      </c>
      <c r="E3309" s="37">
        <v>38254</v>
      </c>
      <c r="F3309" s="53" t="s">
        <v>2944</v>
      </c>
    </row>
    <row r="3310" spans="1:6" ht="24.95" customHeight="1" x14ac:dyDescent="0.2">
      <c r="A3310" s="35">
        <v>3308</v>
      </c>
      <c r="B3310" s="36" t="s">
        <v>2945</v>
      </c>
      <c r="C3310" s="3">
        <v>11012.65639481001</v>
      </c>
      <c r="D3310" s="4">
        <v>3583</v>
      </c>
      <c r="E3310" s="37">
        <v>39696</v>
      </c>
      <c r="F3310" s="53" t="s">
        <v>746</v>
      </c>
    </row>
    <row r="3311" spans="1:6" ht="24.95" customHeight="1" x14ac:dyDescent="0.2">
      <c r="A3311" s="35">
        <v>3309</v>
      </c>
      <c r="B3311" s="36" t="s">
        <v>2946</v>
      </c>
      <c r="C3311" s="3">
        <v>11001.506024096387</v>
      </c>
      <c r="D3311" s="4">
        <v>3536</v>
      </c>
      <c r="E3311" s="37">
        <v>37638</v>
      </c>
      <c r="F3311" s="53" t="s">
        <v>6530</v>
      </c>
    </row>
    <row r="3312" spans="1:6" ht="24.95" customHeight="1" x14ac:dyDescent="0.2">
      <c r="A3312" s="35">
        <v>3310</v>
      </c>
      <c r="B3312" s="36" t="s">
        <v>2947</v>
      </c>
      <c r="C3312" s="3">
        <v>10996.58248378128</v>
      </c>
      <c r="D3312" s="4">
        <v>3770</v>
      </c>
      <c r="E3312" s="37">
        <v>37547</v>
      </c>
      <c r="F3312" s="53" t="s">
        <v>176</v>
      </c>
    </row>
    <row r="3313" spans="1:6" ht="24.95" customHeight="1" x14ac:dyDescent="0.2">
      <c r="A3313" s="35">
        <v>3311</v>
      </c>
      <c r="B3313" s="36" t="s">
        <v>6391</v>
      </c>
      <c r="C3313" s="3">
        <f>'2023'!E169</f>
        <v>10995</v>
      </c>
      <c r="D3313" s="4">
        <f>'2023'!F169</f>
        <v>1718</v>
      </c>
      <c r="E3313" s="37">
        <v>45254</v>
      </c>
      <c r="F3313" s="53" t="s">
        <v>129</v>
      </c>
    </row>
    <row r="3314" spans="1:6" ht="24.95" customHeight="1" x14ac:dyDescent="0.2">
      <c r="A3314" s="35">
        <v>3312</v>
      </c>
      <c r="B3314" s="36" t="s">
        <v>7280</v>
      </c>
      <c r="C3314" s="3">
        <f>'2024'!E159</f>
        <v>10991</v>
      </c>
      <c r="D3314" s="4">
        <f>'2024'!F159</f>
        <v>2374</v>
      </c>
      <c r="E3314" s="37">
        <v>45492</v>
      </c>
      <c r="F3314" s="53" t="s">
        <v>129</v>
      </c>
    </row>
    <row r="3315" spans="1:6" ht="24.95" customHeight="1" x14ac:dyDescent="0.2">
      <c r="A3315" s="35">
        <v>3313</v>
      </c>
      <c r="B3315" s="36" t="s">
        <v>2948</v>
      </c>
      <c r="C3315" s="3">
        <v>10977.58</v>
      </c>
      <c r="D3315" s="4">
        <v>2264</v>
      </c>
      <c r="E3315" s="37">
        <v>42972</v>
      </c>
      <c r="F3315" s="53" t="s">
        <v>505</v>
      </c>
    </row>
    <row r="3316" spans="1:6" ht="24.95" customHeight="1" x14ac:dyDescent="0.2">
      <c r="A3316" s="35">
        <v>3314</v>
      </c>
      <c r="B3316" s="36" t="s">
        <v>4725</v>
      </c>
      <c r="C3316" s="3">
        <v>10970.227062094533</v>
      </c>
      <c r="D3316" s="4">
        <v>3335</v>
      </c>
      <c r="E3316" s="37">
        <v>41026</v>
      </c>
      <c r="F3316" s="53" t="s">
        <v>129</v>
      </c>
    </row>
    <row r="3317" spans="1:6" ht="24.95" customHeight="1" x14ac:dyDescent="0.2">
      <c r="A3317" s="35">
        <v>3315</v>
      </c>
      <c r="B3317" s="36" t="s">
        <v>2949</v>
      </c>
      <c r="C3317" s="3">
        <v>10967.330861909175</v>
      </c>
      <c r="D3317" s="4">
        <v>4295</v>
      </c>
      <c r="E3317" s="37">
        <v>37295</v>
      </c>
      <c r="F3317" s="53" t="s">
        <v>673</v>
      </c>
    </row>
    <row r="3318" spans="1:6" ht="24.95" customHeight="1" x14ac:dyDescent="0.2">
      <c r="A3318" s="35">
        <v>3316</v>
      </c>
      <c r="B3318" s="36" t="s">
        <v>2950</v>
      </c>
      <c r="C3318" s="3">
        <v>10967.04124189064</v>
      </c>
      <c r="D3318" s="4">
        <v>7673</v>
      </c>
      <c r="E3318" s="37">
        <v>35608</v>
      </c>
      <c r="F3318" s="53" t="s">
        <v>673</v>
      </c>
    </row>
    <row r="3319" spans="1:6" ht="24.95" customHeight="1" x14ac:dyDescent="0.2">
      <c r="A3319" s="35">
        <v>3317</v>
      </c>
      <c r="B3319" s="36" t="s">
        <v>4726</v>
      </c>
      <c r="C3319" s="3">
        <v>10964.000231696014</v>
      </c>
      <c r="D3319" s="4">
        <v>3317</v>
      </c>
      <c r="E3319" s="37">
        <v>41145</v>
      </c>
      <c r="F3319" s="53" t="s">
        <v>4</v>
      </c>
    </row>
    <row r="3320" spans="1:6" ht="24.95" customHeight="1" x14ac:dyDescent="0.2">
      <c r="A3320" s="35">
        <v>3318</v>
      </c>
      <c r="B3320" s="36" t="s">
        <v>2951</v>
      </c>
      <c r="C3320" s="3">
        <v>10956.672845227062</v>
      </c>
      <c r="D3320" s="4">
        <v>3484</v>
      </c>
      <c r="E3320" s="37">
        <v>39276</v>
      </c>
      <c r="F3320" s="53" t="s">
        <v>1541</v>
      </c>
    </row>
    <row r="3321" spans="1:6" ht="24.95" customHeight="1" x14ac:dyDescent="0.2">
      <c r="A3321" s="35">
        <v>3319</v>
      </c>
      <c r="B3321" s="36" t="s">
        <v>2952</v>
      </c>
      <c r="C3321" s="3">
        <v>10953.80560704356</v>
      </c>
      <c r="D3321" s="4">
        <v>3107</v>
      </c>
      <c r="E3321" s="37">
        <v>38401</v>
      </c>
      <c r="F3321" s="53" t="s">
        <v>125</v>
      </c>
    </row>
    <row r="3322" spans="1:6" ht="24.95" customHeight="1" x14ac:dyDescent="0.2">
      <c r="A3322" s="35">
        <v>3320</v>
      </c>
      <c r="B3322" s="36" t="s">
        <v>2953</v>
      </c>
      <c r="C3322" s="3">
        <v>10948.505560704356</v>
      </c>
      <c r="D3322" s="4">
        <v>2762</v>
      </c>
      <c r="E3322" s="37">
        <v>39787</v>
      </c>
      <c r="F3322" s="53" t="s">
        <v>125</v>
      </c>
    </row>
    <row r="3323" spans="1:6" ht="24.95" customHeight="1" x14ac:dyDescent="0.2">
      <c r="A3323" s="35">
        <v>3321</v>
      </c>
      <c r="B3323" s="36" t="s">
        <v>2954</v>
      </c>
      <c r="C3323" s="3">
        <v>10945.030120481928</v>
      </c>
      <c r="D3323" s="4">
        <v>4327</v>
      </c>
      <c r="E3323" s="37">
        <v>36770</v>
      </c>
      <c r="F3323" s="53" t="s">
        <v>342</v>
      </c>
    </row>
    <row r="3324" spans="1:6" ht="24.95" customHeight="1" x14ac:dyDescent="0.2">
      <c r="A3324" s="35">
        <v>3322</v>
      </c>
      <c r="B3324" s="36" t="s">
        <v>2955</v>
      </c>
      <c r="C3324" s="3">
        <v>10939.93</v>
      </c>
      <c r="D3324" s="4">
        <v>2035</v>
      </c>
      <c r="E3324" s="37">
        <v>43287</v>
      </c>
      <c r="F3324" s="53" t="s">
        <v>505</v>
      </c>
    </row>
    <row r="3325" spans="1:6" ht="24.95" customHeight="1" x14ac:dyDescent="0.2">
      <c r="A3325" s="35">
        <v>3323</v>
      </c>
      <c r="B3325" s="36" t="s">
        <v>2956</v>
      </c>
      <c r="C3325" s="3">
        <v>10936.26</v>
      </c>
      <c r="D3325" s="4">
        <v>2276</v>
      </c>
      <c r="E3325" s="37">
        <v>42104</v>
      </c>
      <c r="F3325" s="53" t="s">
        <v>817</v>
      </c>
    </row>
    <row r="3326" spans="1:6" ht="24.95" customHeight="1" x14ac:dyDescent="0.2">
      <c r="A3326" s="35">
        <v>3324</v>
      </c>
      <c r="B3326" s="36" t="s">
        <v>2957</v>
      </c>
      <c r="C3326" s="3">
        <v>10910.565338276183</v>
      </c>
      <c r="D3326" s="4">
        <v>9688</v>
      </c>
      <c r="E3326" s="37">
        <v>35496</v>
      </c>
      <c r="F3326" s="53" t="s">
        <v>673</v>
      </c>
    </row>
    <row r="3327" spans="1:6" ht="24.95" customHeight="1" x14ac:dyDescent="0.2">
      <c r="A3327" s="35">
        <v>3325</v>
      </c>
      <c r="B3327" s="36" t="s">
        <v>2958</v>
      </c>
      <c r="C3327" s="3">
        <v>10901</v>
      </c>
      <c r="D3327" s="4">
        <v>2395</v>
      </c>
      <c r="E3327" s="37">
        <v>43315</v>
      </c>
      <c r="F3327" s="53" t="s">
        <v>2155</v>
      </c>
    </row>
    <row r="3328" spans="1:6" ht="24.95" customHeight="1" x14ac:dyDescent="0.2">
      <c r="A3328" s="35">
        <v>3326</v>
      </c>
      <c r="B3328" s="36" t="s">
        <v>2959</v>
      </c>
      <c r="C3328" s="3">
        <v>10896.663577386469</v>
      </c>
      <c r="D3328" s="4">
        <v>4282</v>
      </c>
      <c r="E3328" s="37">
        <v>39066</v>
      </c>
      <c r="F3328" s="53" t="s">
        <v>125</v>
      </c>
    </row>
    <row r="3329" spans="1:6" ht="24.95" customHeight="1" x14ac:dyDescent="0.2">
      <c r="A3329" s="35">
        <v>3327</v>
      </c>
      <c r="B3329" s="36" t="s">
        <v>2960</v>
      </c>
      <c r="C3329" s="3">
        <v>10884.23</v>
      </c>
      <c r="D3329" s="4">
        <v>1976</v>
      </c>
      <c r="E3329" s="37">
        <v>43553</v>
      </c>
      <c r="F3329" s="53" t="s">
        <v>505</v>
      </c>
    </row>
    <row r="3330" spans="1:6" ht="24.95" customHeight="1" x14ac:dyDescent="0.2">
      <c r="A3330" s="35">
        <v>3328</v>
      </c>
      <c r="B3330" s="36" t="s">
        <v>2961</v>
      </c>
      <c r="C3330" s="3">
        <v>10877</v>
      </c>
      <c r="D3330" s="4">
        <v>2188</v>
      </c>
      <c r="E3330" s="37">
        <v>44561</v>
      </c>
      <c r="F3330" s="53" t="s">
        <v>311</v>
      </c>
    </row>
    <row r="3331" spans="1:6" ht="24.95" customHeight="1" x14ac:dyDescent="0.2">
      <c r="A3331" s="35">
        <v>3329</v>
      </c>
      <c r="B3331" s="36" t="s">
        <v>2962</v>
      </c>
      <c r="C3331" s="3">
        <v>10870.655699721965</v>
      </c>
      <c r="D3331" s="4">
        <v>3104</v>
      </c>
      <c r="E3331" s="37">
        <v>39220</v>
      </c>
      <c r="F3331" s="53" t="s">
        <v>2341</v>
      </c>
    </row>
    <row r="3332" spans="1:6" ht="24.95" customHeight="1" x14ac:dyDescent="0.2">
      <c r="A3332" s="35">
        <v>3330</v>
      </c>
      <c r="B3332" s="36" t="s">
        <v>2963</v>
      </c>
      <c r="C3332" s="3">
        <v>10870.308155699722</v>
      </c>
      <c r="D3332" s="4">
        <v>4042</v>
      </c>
      <c r="E3332" s="37">
        <v>37974</v>
      </c>
      <c r="F3332" s="53" t="s">
        <v>125</v>
      </c>
    </row>
    <row r="3333" spans="1:6" ht="24.95" customHeight="1" x14ac:dyDescent="0.2">
      <c r="A3333" s="35">
        <v>3331</v>
      </c>
      <c r="B3333" s="36" t="s">
        <v>2964</v>
      </c>
      <c r="C3333" s="3">
        <v>10852.988878591288</v>
      </c>
      <c r="D3333" s="4">
        <v>3765</v>
      </c>
      <c r="E3333" s="37">
        <v>38905</v>
      </c>
      <c r="F3333" s="53" t="s">
        <v>45</v>
      </c>
    </row>
    <row r="3334" spans="1:6" ht="24.95" customHeight="1" x14ac:dyDescent="0.2">
      <c r="A3334" s="35">
        <v>3332</v>
      </c>
      <c r="B3334" s="36" t="s">
        <v>2965</v>
      </c>
      <c r="C3334" s="3">
        <v>10847.717794253938</v>
      </c>
      <c r="D3334" s="4">
        <v>4577</v>
      </c>
      <c r="E3334" s="37">
        <v>36210</v>
      </c>
      <c r="F3334" s="53" t="s">
        <v>374</v>
      </c>
    </row>
    <row r="3335" spans="1:6" ht="24.95" customHeight="1" x14ac:dyDescent="0.2">
      <c r="A3335" s="35">
        <v>3333</v>
      </c>
      <c r="B3335" s="36" t="s">
        <v>2966</v>
      </c>
      <c r="C3335" s="3">
        <v>10844.097544022243</v>
      </c>
      <c r="D3335" s="4">
        <v>2501</v>
      </c>
      <c r="E3335" s="37">
        <v>41670</v>
      </c>
      <c r="F3335" s="53" t="s">
        <v>6529</v>
      </c>
    </row>
    <row r="3336" spans="1:6" ht="24.95" customHeight="1" x14ac:dyDescent="0.2">
      <c r="A3336" s="35">
        <v>3334</v>
      </c>
      <c r="B3336" s="36" t="s">
        <v>2967</v>
      </c>
      <c r="C3336" s="3">
        <v>10841.056533827619</v>
      </c>
      <c r="D3336" s="4">
        <v>2192</v>
      </c>
      <c r="E3336" s="37">
        <v>40382</v>
      </c>
      <c r="F3336" s="53" t="s">
        <v>6524</v>
      </c>
    </row>
    <row r="3337" spans="1:6" ht="24.95" customHeight="1" x14ac:dyDescent="0.2">
      <c r="A3337" s="35">
        <v>3335</v>
      </c>
      <c r="B3337" s="36" t="s">
        <v>2968</v>
      </c>
      <c r="C3337" s="3">
        <v>10835.698563484708</v>
      </c>
      <c r="D3337" s="4">
        <v>2552</v>
      </c>
      <c r="E3337" s="37">
        <v>41775</v>
      </c>
      <c r="F3337" s="53" t="s">
        <v>817</v>
      </c>
    </row>
    <row r="3338" spans="1:6" ht="24.95" customHeight="1" x14ac:dyDescent="0.2">
      <c r="A3338" s="35">
        <v>3336</v>
      </c>
      <c r="B3338" s="36" t="s">
        <v>4727</v>
      </c>
      <c r="C3338" s="3">
        <v>10835.261237256718</v>
      </c>
      <c r="D3338" s="4">
        <v>3111</v>
      </c>
      <c r="E3338" s="37">
        <v>40872</v>
      </c>
      <c r="F3338" s="53" t="s">
        <v>4</v>
      </c>
    </row>
    <row r="3339" spans="1:6" ht="24.95" customHeight="1" x14ac:dyDescent="0.2">
      <c r="A3339" s="35">
        <v>3337</v>
      </c>
      <c r="B3339" s="36" t="s">
        <v>2969</v>
      </c>
      <c r="C3339" s="3">
        <v>10830.630213160333</v>
      </c>
      <c r="D3339" s="4">
        <v>4487</v>
      </c>
      <c r="E3339" s="37">
        <v>37001</v>
      </c>
      <c r="F3339" s="53" t="s">
        <v>1080</v>
      </c>
    </row>
    <row r="3340" spans="1:6" ht="24.95" customHeight="1" x14ac:dyDescent="0.2">
      <c r="A3340" s="35">
        <v>3338</v>
      </c>
      <c r="B3340" s="36" t="s">
        <v>2970</v>
      </c>
      <c r="C3340" s="3">
        <v>10814</v>
      </c>
      <c r="D3340" s="4">
        <v>1656</v>
      </c>
      <c r="E3340" s="37">
        <v>44652</v>
      </c>
      <c r="F3340" s="53" t="s">
        <v>505</v>
      </c>
    </row>
    <row r="3341" spans="1:6" ht="24.95" customHeight="1" x14ac:dyDescent="0.2">
      <c r="A3341" s="35">
        <v>3339</v>
      </c>
      <c r="B3341" s="36" t="s">
        <v>2971</v>
      </c>
      <c r="C3341" s="3">
        <v>10812.384151992586</v>
      </c>
      <c r="D3341" s="4">
        <v>4752</v>
      </c>
      <c r="E3341" s="37">
        <v>36903</v>
      </c>
      <c r="F3341" s="53" t="s">
        <v>2972</v>
      </c>
    </row>
    <row r="3342" spans="1:6" ht="24.95" customHeight="1" x14ac:dyDescent="0.2">
      <c r="A3342" s="35">
        <v>3340</v>
      </c>
      <c r="B3342" s="36" t="s">
        <v>2973</v>
      </c>
      <c r="C3342" s="3">
        <v>10794.48563484708</v>
      </c>
      <c r="D3342" s="4">
        <v>3247</v>
      </c>
      <c r="E3342" s="37">
        <v>38310</v>
      </c>
      <c r="F3342" s="53" t="s">
        <v>45</v>
      </c>
    </row>
    <row r="3343" spans="1:6" ht="24.95" customHeight="1" x14ac:dyDescent="0.2">
      <c r="A3343" s="35">
        <v>3341</v>
      </c>
      <c r="B3343" s="36" t="s">
        <v>4728</v>
      </c>
      <c r="C3343" s="3">
        <v>10770.678869323448</v>
      </c>
      <c r="D3343" s="4">
        <v>3112</v>
      </c>
      <c r="E3343" s="37">
        <v>41054</v>
      </c>
      <c r="F3343" s="53" t="s">
        <v>817</v>
      </c>
    </row>
    <row r="3344" spans="1:6" ht="24.95" customHeight="1" x14ac:dyDescent="0.2">
      <c r="A3344" s="35">
        <v>3342</v>
      </c>
      <c r="B3344" s="36" t="s">
        <v>2974</v>
      </c>
      <c r="C3344" s="3">
        <v>10769.63</v>
      </c>
      <c r="D3344" s="4">
        <v>2367</v>
      </c>
      <c r="E3344" s="37">
        <v>42321</v>
      </c>
      <c r="F3344" s="53" t="s">
        <v>505</v>
      </c>
    </row>
    <row r="3345" spans="1:6" ht="24.95" customHeight="1" x14ac:dyDescent="0.2">
      <c r="A3345" s="35">
        <v>3343</v>
      </c>
      <c r="B3345" s="36" t="s">
        <v>3367</v>
      </c>
      <c r="C3345" s="3">
        <f>6869+'2023'!E249+'2024'!E293</f>
        <v>10755</v>
      </c>
      <c r="D3345" s="4">
        <f>3124+'2023'!F249+'2024'!F293</f>
        <v>4092</v>
      </c>
      <c r="E3345" s="37">
        <v>43574</v>
      </c>
      <c r="F3345" s="53" t="s">
        <v>3194</v>
      </c>
    </row>
    <row r="3346" spans="1:6" ht="24.95" customHeight="1" x14ac:dyDescent="0.2">
      <c r="A3346" s="35">
        <v>3344</v>
      </c>
      <c r="B3346" s="36" t="s">
        <v>2975</v>
      </c>
      <c r="C3346" s="3">
        <v>10749.536607970344</v>
      </c>
      <c r="D3346" s="4">
        <v>3317</v>
      </c>
      <c r="E3346" s="37">
        <v>37890</v>
      </c>
      <c r="F3346" s="53" t="s">
        <v>2976</v>
      </c>
    </row>
    <row r="3347" spans="1:6" ht="24.95" customHeight="1" x14ac:dyDescent="0.2">
      <c r="A3347" s="35">
        <v>3345</v>
      </c>
      <c r="B3347" s="36" t="s">
        <v>2977</v>
      </c>
      <c r="C3347" s="3">
        <v>10730.54</v>
      </c>
      <c r="D3347" s="4">
        <v>2133</v>
      </c>
      <c r="E3347" s="37">
        <v>43070</v>
      </c>
      <c r="F3347" s="53" t="s">
        <v>505</v>
      </c>
    </row>
    <row r="3348" spans="1:6" ht="24.95" customHeight="1" x14ac:dyDescent="0.2">
      <c r="A3348" s="35">
        <v>3346</v>
      </c>
      <c r="B3348" s="36" t="s">
        <v>2978</v>
      </c>
      <c r="C3348" s="3">
        <v>10725.787766450418</v>
      </c>
      <c r="D3348" s="4">
        <v>9457</v>
      </c>
      <c r="E3348" s="37">
        <v>35083</v>
      </c>
      <c r="F3348" s="53" t="s">
        <v>673</v>
      </c>
    </row>
    <row r="3349" spans="1:6" ht="24.95" customHeight="1" x14ac:dyDescent="0.2">
      <c r="A3349" s="35">
        <v>3347</v>
      </c>
      <c r="B3349" s="36" t="s">
        <v>2979</v>
      </c>
      <c r="C3349" s="3">
        <v>10708.700185356813</v>
      </c>
      <c r="D3349" s="4">
        <v>5178</v>
      </c>
      <c r="E3349" s="37">
        <v>36588</v>
      </c>
      <c r="F3349" s="53" t="s">
        <v>699</v>
      </c>
    </row>
    <row r="3350" spans="1:6" ht="24.95" customHeight="1" x14ac:dyDescent="0.2">
      <c r="A3350" s="35">
        <v>3348</v>
      </c>
      <c r="B3350" s="36" t="s">
        <v>2980</v>
      </c>
      <c r="C3350" s="3">
        <v>10708.063021316035</v>
      </c>
      <c r="D3350" s="4">
        <v>3383</v>
      </c>
      <c r="E3350" s="37">
        <v>38576</v>
      </c>
      <c r="F3350" s="53" t="s">
        <v>2981</v>
      </c>
    </row>
    <row r="3351" spans="1:6" ht="24.95" customHeight="1" x14ac:dyDescent="0.2">
      <c r="A3351" s="35">
        <v>3349</v>
      </c>
      <c r="B3351" s="36" t="s">
        <v>2982</v>
      </c>
      <c r="C3351" s="3">
        <v>10692.481464318815</v>
      </c>
      <c r="D3351" s="4">
        <v>5159</v>
      </c>
      <c r="E3351" s="37">
        <v>36378</v>
      </c>
      <c r="F3351" s="53" t="s">
        <v>2983</v>
      </c>
    </row>
    <row r="3352" spans="1:6" ht="24.95" customHeight="1" x14ac:dyDescent="0.2">
      <c r="A3352" s="35">
        <v>3350</v>
      </c>
      <c r="B3352" s="36" t="s">
        <v>2984</v>
      </c>
      <c r="C3352" s="3">
        <v>10689.006024096387</v>
      </c>
      <c r="D3352" s="4">
        <v>3907</v>
      </c>
      <c r="E3352" s="37">
        <v>37596</v>
      </c>
      <c r="F3352" s="53" t="s">
        <v>374</v>
      </c>
    </row>
    <row r="3353" spans="1:6" ht="24.95" customHeight="1" x14ac:dyDescent="0.2">
      <c r="A3353" s="35">
        <v>3351</v>
      </c>
      <c r="B3353" s="36" t="s">
        <v>4729</v>
      </c>
      <c r="C3353" s="3">
        <v>10676.267927479148</v>
      </c>
      <c r="D3353" s="4">
        <v>2727</v>
      </c>
      <c r="E3353" s="37">
        <v>40900</v>
      </c>
      <c r="F3353" s="53" t="s">
        <v>4</v>
      </c>
    </row>
    <row r="3354" spans="1:6" ht="24.95" customHeight="1" x14ac:dyDescent="0.2">
      <c r="A3354" s="35">
        <v>3352</v>
      </c>
      <c r="B3354" s="36" t="s">
        <v>2985</v>
      </c>
      <c r="C3354" s="3">
        <v>10657.437442075996</v>
      </c>
      <c r="D3354" s="4">
        <v>14843</v>
      </c>
      <c r="E3354" s="37">
        <v>34579</v>
      </c>
      <c r="F3354" s="53" t="s">
        <v>6530</v>
      </c>
    </row>
    <row r="3355" spans="1:6" ht="24.95" customHeight="1" x14ac:dyDescent="0.2">
      <c r="A3355" s="35">
        <v>3353</v>
      </c>
      <c r="B3355" s="36" t="s">
        <v>2986</v>
      </c>
      <c r="C3355" s="3">
        <v>10645.563021316033</v>
      </c>
      <c r="D3355" s="4">
        <v>4081</v>
      </c>
      <c r="E3355" s="37">
        <v>36875</v>
      </c>
      <c r="F3355" s="53" t="s">
        <v>176</v>
      </c>
    </row>
    <row r="3356" spans="1:6" ht="24.95" customHeight="1" x14ac:dyDescent="0.2">
      <c r="A3356" s="35">
        <v>3354</v>
      </c>
      <c r="B3356" s="36" t="s">
        <v>2987</v>
      </c>
      <c r="C3356" s="3">
        <v>10628.822984244671</v>
      </c>
      <c r="D3356" s="4">
        <v>3558</v>
      </c>
      <c r="E3356" s="37">
        <v>38954</v>
      </c>
      <c r="F3356" s="53" t="s">
        <v>470</v>
      </c>
    </row>
    <row r="3357" spans="1:6" ht="24.95" customHeight="1" x14ac:dyDescent="0.2">
      <c r="A3357" s="35">
        <v>3355</v>
      </c>
      <c r="B3357" s="36" t="s">
        <v>2988</v>
      </c>
      <c r="C3357" s="3">
        <v>10624</v>
      </c>
      <c r="D3357" s="4">
        <v>2080</v>
      </c>
      <c r="E3357" s="37">
        <v>43700</v>
      </c>
      <c r="F3357" s="53" t="s">
        <v>2239</v>
      </c>
    </row>
    <row r="3358" spans="1:6" ht="24.95" customHeight="1" x14ac:dyDescent="0.2">
      <c r="A3358" s="35">
        <v>3356</v>
      </c>
      <c r="B3358" s="36" t="s">
        <v>2989</v>
      </c>
      <c r="C3358" s="3">
        <v>10616.890639481002</v>
      </c>
      <c r="D3358" s="4">
        <v>3136</v>
      </c>
      <c r="E3358" s="37">
        <v>40312</v>
      </c>
      <c r="F3358" s="53" t="s">
        <v>4</v>
      </c>
    </row>
    <row r="3359" spans="1:6" ht="24.95" customHeight="1" x14ac:dyDescent="0.2">
      <c r="A3359" s="35">
        <v>3357</v>
      </c>
      <c r="B3359" s="36" t="s">
        <v>2990</v>
      </c>
      <c r="C3359" s="3">
        <v>10609.070898980537</v>
      </c>
      <c r="D3359" s="4">
        <v>3784</v>
      </c>
      <c r="E3359" s="37">
        <v>37659</v>
      </c>
      <c r="F3359" s="53" t="s">
        <v>2991</v>
      </c>
    </row>
    <row r="3360" spans="1:6" ht="24.95" customHeight="1" x14ac:dyDescent="0.2">
      <c r="A3360" s="35">
        <v>3358</v>
      </c>
      <c r="B3360" s="36" t="s">
        <v>6392</v>
      </c>
      <c r="C3360" s="3">
        <f>'2023'!E170</f>
        <v>10609</v>
      </c>
      <c r="D3360" s="4">
        <f>'2023'!F170</f>
        <v>2049</v>
      </c>
      <c r="E3360" s="37">
        <v>45177</v>
      </c>
      <c r="F3360" s="53" t="s">
        <v>129</v>
      </c>
    </row>
    <row r="3361" spans="1:6" ht="24.95" customHeight="1" x14ac:dyDescent="0.2">
      <c r="A3361" s="35">
        <v>3359</v>
      </c>
      <c r="B3361" s="36" t="s">
        <v>2992</v>
      </c>
      <c r="C3361" s="3">
        <v>10603</v>
      </c>
      <c r="D3361" s="4">
        <v>2297</v>
      </c>
      <c r="E3361" s="37">
        <v>42335</v>
      </c>
      <c r="F3361" s="53" t="s">
        <v>23</v>
      </c>
    </row>
    <row r="3362" spans="1:6" ht="24.95" customHeight="1" x14ac:dyDescent="0.2">
      <c r="A3362" s="35">
        <v>3360</v>
      </c>
      <c r="B3362" s="36" t="s">
        <v>6393</v>
      </c>
      <c r="C3362" s="3">
        <f>'2023'!E171</f>
        <v>10595.1</v>
      </c>
      <c r="D3362" s="4">
        <f>'2023'!F171</f>
        <v>1615</v>
      </c>
      <c r="E3362" s="37">
        <v>45079</v>
      </c>
      <c r="F3362" s="53" t="s">
        <v>5091</v>
      </c>
    </row>
    <row r="3363" spans="1:6" ht="24.95" customHeight="1" x14ac:dyDescent="0.2">
      <c r="A3363" s="35">
        <v>3361</v>
      </c>
      <c r="B3363" s="36" t="s">
        <v>3184</v>
      </c>
      <c r="C3363" s="3">
        <f>8532+'2023'!E262</f>
        <v>10583</v>
      </c>
      <c r="D3363" s="4">
        <f>1646+'2023'!F262</f>
        <v>2047</v>
      </c>
      <c r="E3363" s="37">
        <v>44890</v>
      </c>
      <c r="F3363" s="53" t="s">
        <v>129</v>
      </c>
    </row>
    <row r="3364" spans="1:6" ht="24.95" customHeight="1" x14ac:dyDescent="0.2">
      <c r="A3364" s="35">
        <v>3362</v>
      </c>
      <c r="B3364" s="36" t="s">
        <v>2993</v>
      </c>
      <c r="C3364" s="3">
        <v>10559.545875810936</v>
      </c>
      <c r="D3364" s="4">
        <v>4483</v>
      </c>
      <c r="E3364" s="37">
        <v>36378</v>
      </c>
      <c r="F3364" s="53" t="s">
        <v>2994</v>
      </c>
    </row>
    <row r="3365" spans="1:6" ht="24.95" customHeight="1" x14ac:dyDescent="0.2">
      <c r="A3365" s="35">
        <v>3363</v>
      </c>
      <c r="B3365" s="36" t="s">
        <v>7281</v>
      </c>
      <c r="C3365" s="3">
        <f>'2024'!E161</f>
        <v>10531.26</v>
      </c>
      <c r="D3365" s="4">
        <f>'2024'!F161</f>
        <v>2011</v>
      </c>
      <c r="E3365" s="37">
        <v>45569</v>
      </c>
      <c r="F3365" s="53" t="s">
        <v>1864</v>
      </c>
    </row>
    <row r="3366" spans="1:6" ht="24.95" customHeight="1" x14ac:dyDescent="0.2">
      <c r="A3366" s="35">
        <v>3364</v>
      </c>
      <c r="B3366" s="36" t="s">
        <v>2995</v>
      </c>
      <c r="C3366" s="3">
        <v>10529.27</v>
      </c>
      <c r="D3366" s="4">
        <v>1674</v>
      </c>
      <c r="E3366" s="37">
        <v>44645</v>
      </c>
      <c r="F3366" s="53" t="s">
        <v>4</v>
      </c>
    </row>
    <row r="3367" spans="1:6" ht="24.95" customHeight="1" x14ac:dyDescent="0.2">
      <c r="A3367" s="35">
        <v>3365</v>
      </c>
      <c r="B3367" s="36" t="s">
        <v>2996</v>
      </c>
      <c r="C3367" s="3">
        <v>10524.630000000001</v>
      </c>
      <c r="D3367" s="4">
        <v>2194</v>
      </c>
      <c r="E3367" s="37">
        <v>43385</v>
      </c>
      <c r="F3367" s="53" t="s">
        <v>16</v>
      </c>
    </row>
    <row r="3368" spans="1:6" ht="24.95" customHeight="1" x14ac:dyDescent="0.2">
      <c r="A3368" s="35">
        <v>3366</v>
      </c>
      <c r="B3368" s="36" t="s">
        <v>6394</v>
      </c>
      <c r="C3368" s="3">
        <f>'2023'!E172</f>
        <v>10502.25</v>
      </c>
      <c r="D3368" s="4">
        <f>'2023'!F172</f>
        <v>1749</v>
      </c>
      <c r="E3368" s="37">
        <v>45170</v>
      </c>
      <c r="F3368" s="53" t="s">
        <v>426</v>
      </c>
    </row>
    <row r="3369" spans="1:6" ht="24.95" customHeight="1" x14ac:dyDescent="0.2">
      <c r="A3369" s="35">
        <v>3367</v>
      </c>
      <c r="B3369" s="36" t="s">
        <v>2997</v>
      </c>
      <c r="C3369" s="3">
        <v>10471.356580166821</v>
      </c>
      <c r="D3369" s="4">
        <v>2730</v>
      </c>
      <c r="E3369" s="37">
        <v>40158</v>
      </c>
      <c r="F3369" s="53" t="s">
        <v>4</v>
      </c>
    </row>
    <row r="3370" spans="1:6" ht="24.95" customHeight="1" x14ac:dyDescent="0.2">
      <c r="A3370" s="35">
        <v>3368</v>
      </c>
      <c r="B3370" s="36" t="s">
        <v>2998</v>
      </c>
      <c r="C3370" s="3">
        <v>10466.577849860983</v>
      </c>
      <c r="D3370" s="4">
        <v>14782</v>
      </c>
      <c r="E3370" s="37">
        <v>34593</v>
      </c>
      <c r="F3370" s="53" t="s">
        <v>2476</v>
      </c>
    </row>
    <row r="3371" spans="1:6" ht="24.95" customHeight="1" x14ac:dyDescent="0.2">
      <c r="A3371" s="35">
        <v>3369</v>
      </c>
      <c r="B3371" s="36" t="s">
        <v>2999</v>
      </c>
      <c r="C3371" s="3">
        <v>10465.75</v>
      </c>
      <c r="D3371" s="4">
        <v>1821</v>
      </c>
      <c r="E3371" s="37">
        <v>44708</v>
      </c>
      <c r="F3371" s="53" t="s">
        <v>439</v>
      </c>
    </row>
    <row r="3372" spans="1:6" ht="24.95" customHeight="1" x14ac:dyDescent="0.2">
      <c r="A3372" s="35">
        <v>3370</v>
      </c>
      <c r="B3372" s="36" t="s">
        <v>3000</v>
      </c>
      <c r="C3372" s="3">
        <v>10464.840129749769</v>
      </c>
      <c r="D3372" s="4">
        <v>9342</v>
      </c>
      <c r="E3372" s="37">
        <v>35272</v>
      </c>
      <c r="F3372" s="53" t="s">
        <v>673</v>
      </c>
    </row>
    <row r="3373" spans="1:6" ht="24.95" customHeight="1" x14ac:dyDescent="0.2">
      <c r="A3373" s="35">
        <v>3371</v>
      </c>
      <c r="B3373" s="36" t="s">
        <v>3001</v>
      </c>
      <c r="C3373" s="3">
        <v>10459.047729379055</v>
      </c>
      <c r="D3373" s="4">
        <v>2996</v>
      </c>
      <c r="E3373" s="37">
        <v>37666</v>
      </c>
      <c r="F3373" s="53" t="s">
        <v>6530</v>
      </c>
    </row>
    <row r="3374" spans="1:6" ht="24.95" customHeight="1" x14ac:dyDescent="0.2">
      <c r="A3374" s="35">
        <v>3372</v>
      </c>
      <c r="B3374" s="36" t="s">
        <v>3002</v>
      </c>
      <c r="C3374" s="3">
        <v>10456.441149212234</v>
      </c>
      <c r="D3374" s="4">
        <v>3046</v>
      </c>
      <c r="E3374" s="37">
        <v>38310</v>
      </c>
      <c r="F3374" s="53" t="s">
        <v>125</v>
      </c>
    </row>
    <row r="3375" spans="1:6" ht="24.95" customHeight="1" x14ac:dyDescent="0.2">
      <c r="A3375" s="35">
        <v>3373</v>
      </c>
      <c r="B3375" s="36" t="s">
        <v>3003</v>
      </c>
      <c r="C3375" s="3">
        <v>10435.125115848008</v>
      </c>
      <c r="D3375" s="4">
        <v>3133</v>
      </c>
      <c r="E3375" s="37">
        <v>38828</v>
      </c>
      <c r="F3375" s="53" t="s">
        <v>186</v>
      </c>
    </row>
    <row r="3376" spans="1:6" ht="24.95" customHeight="1" x14ac:dyDescent="0.2">
      <c r="A3376" s="35">
        <v>3374</v>
      </c>
      <c r="B3376" s="36" t="s">
        <v>4730</v>
      </c>
      <c r="C3376" s="3">
        <v>10431.24420759963</v>
      </c>
      <c r="D3376" s="4">
        <v>3032</v>
      </c>
      <c r="E3376" s="37">
        <v>41180</v>
      </c>
      <c r="F3376" s="53" t="s">
        <v>4</v>
      </c>
    </row>
    <row r="3377" spans="1:6" ht="24.95" customHeight="1" x14ac:dyDescent="0.2">
      <c r="A3377" s="35">
        <v>3375</v>
      </c>
      <c r="B3377" s="36" t="s">
        <v>3004</v>
      </c>
      <c r="C3377" s="3">
        <v>10427.01575532901</v>
      </c>
      <c r="D3377" s="4">
        <v>3620</v>
      </c>
      <c r="E3377" s="37">
        <v>38604</v>
      </c>
      <c r="F3377" s="53" t="s">
        <v>186</v>
      </c>
    </row>
    <row r="3378" spans="1:6" ht="24.95" customHeight="1" x14ac:dyDescent="0.2">
      <c r="A3378" s="35">
        <v>3376</v>
      </c>
      <c r="B3378" s="36" t="s">
        <v>3005</v>
      </c>
      <c r="C3378" s="3">
        <v>10418.645736793327</v>
      </c>
      <c r="D3378" s="4">
        <v>2766</v>
      </c>
      <c r="E3378" s="37">
        <v>40515</v>
      </c>
      <c r="F3378" s="53" t="s">
        <v>189</v>
      </c>
    </row>
    <row r="3379" spans="1:6" ht="24.95" customHeight="1" x14ac:dyDescent="0.2">
      <c r="A3379" s="35">
        <v>3377</v>
      </c>
      <c r="B3379" s="36" t="s">
        <v>3006</v>
      </c>
      <c r="C3379" s="3">
        <v>10397.64828544949</v>
      </c>
      <c r="D3379" s="4">
        <v>3304</v>
      </c>
      <c r="E3379" s="37">
        <v>39136</v>
      </c>
      <c r="F3379" s="53" t="s">
        <v>125</v>
      </c>
    </row>
    <row r="3380" spans="1:6" ht="24.95" customHeight="1" x14ac:dyDescent="0.2">
      <c r="A3380" s="35">
        <v>3378</v>
      </c>
      <c r="B3380" s="36" t="s">
        <v>3007</v>
      </c>
      <c r="C3380" s="3">
        <v>10396.779425393883</v>
      </c>
      <c r="D3380" s="4">
        <v>5445</v>
      </c>
      <c r="E3380" s="37">
        <v>37134</v>
      </c>
      <c r="F3380" s="53" t="s">
        <v>176</v>
      </c>
    </row>
    <row r="3381" spans="1:6" ht="24.95" customHeight="1" x14ac:dyDescent="0.2">
      <c r="A3381" s="35">
        <v>3379</v>
      </c>
      <c r="B3381" s="36" t="s">
        <v>7282</v>
      </c>
      <c r="C3381" s="3">
        <f>'2024'!E162</f>
        <v>10360.81</v>
      </c>
      <c r="D3381" s="4">
        <f>'2024'!F162</f>
        <v>1726</v>
      </c>
      <c r="E3381" s="37">
        <v>45555</v>
      </c>
      <c r="F3381" s="53" t="s">
        <v>6848</v>
      </c>
    </row>
    <row r="3382" spans="1:6" ht="24.95" customHeight="1" x14ac:dyDescent="0.2">
      <c r="A3382" s="35">
        <v>3380</v>
      </c>
      <c r="B3382" s="36" t="s">
        <v>3008</v>
      </c>
      <c r="C3382" s="3">
        <v>10358.549582947173</v>
      </c>
      <c r="D3382" s="4">
        <v>9265</v>
      </c>
      <c r="E3382" s="37">
        <v>35174</v>
      </c>
      <c r="F3382" s="53" t="s">
        <v>6530</v>
      </c>
    </row>
    <row r="3383" spans="1:6" ht="24.95" customHeight="1" x14ac:dyDescent="0.2">
      <c r="A3383" s="35">
        <v>3381</v>
      </c>
      <c r="B3383" s="36" t="s">
        <v>3009</v>
      </c>
      <c r="C3383" s="3">
        <v>10356.956672845228</v>
      </c>
      <c r="D3383" s="4">
        <v>3035</v>
      </c>
      <c r="E3383" s="37">
        <v>39745</v>
      </c>
      <c r="F3383" s="53" t="s">
        <v>3010</v>
      </c>
    </row>
    <row r="3384" spans="1:6" ht="24.95" customHeight="1" x14ac:dyDescent="0.2">
      <c r="A3384" s="35">
        <v>3382</v>
      </c>
      <c r="B3384" s="36" t="s">
        <v>3011</v>
      </c>
      <c r="C3384" s="3">
        <v>10355</v>
      </c>
      <c r="D3384" s="4">
        <v>2007</v>
      </c>
      <c r="E3384" s="37">
        <v>43658</v>
      </c>
      <c r="F3384" s="53" t="s">
        <v>439</v>
      </c>
    </row>
    <row r="3385" spans="1:6" ht="24.95" customHeight="1" x14ac:dyDescent="0.2">
      <c r="A3385" s="35">
        <v>3383</v>
      </c>
      <c r="B3385" s="36" t="s">
        <v>6395</v>
      </c>
      <c r="C3385" s="3">
        <f>'2023'!E174</f>
        <v>10340</v>
      </c>
      <c r="D3385" s="4">
        <f>'2023'!F174</f>
        <v>2031</v>
      </c>
      <c r="E3385" s="37">
        <v>45205</v>
      </c>
      <c r="F3385" s="53" t="s">
        <v>1864</v>
      </c>
    </row>
    <row r="3386" spans="1:6" ht="24.95" customHeight="1" x14ac:dyDescent="0.2">
      <c r="A3386" s="35">
        <v>3384</v>
      </c>
      <c r="B3386" s="36" t="s">
        <v>6396</v>
      </c>
      <c r="C3386" s="3">
        <f>'2023'!E175</f>
        <v>10319.49</v>
      </c>
      <c r="D3386" s="4">
        <f>'2023'!F175</f>
        <v>1983</v>
      </c>
      <c r="E3386" s="37">
        <v>44932</v>
      </c>
      <c r="F3386" s="53" t="s">
        <v>311</v>
      </c>
    </row>
    <row r="3387" spans="1:6" ht="24.95" customHeight="1" x14ac:dyDescent="0.2">
      <c r="A3387" s="35">
        <v>3385</v>
      </c>
      <c r="B3387" s="36" t="s">
        <v>3012</v>
      </c>
      <c r="C3387" s="3">
        <v>10316.265060240965</v>
      </c>
      <c r="D3387" s="4">
        <v>6388</v>
      </c>
      <c r="E3387" s="37">
        <v>35993</v>
      </c>
      <c r="F3387" s="53" t="s">
        <v>673</v>
      </c>
    </row>
    <row r="3388" spans="1:6" ht="24.95" customHeight="1" x14ac:dyDescent="0.2">
      <c r="A3388" s="35">
        <v>3386</v>
      </c>
      <c r="B3388" s="36" t="s">
        <v>3013</v>
      </c>
      <c r="C3388" s="3">
        <v>10310.183039851714</v>
      </c>
      <c r="D3388" s="4">
        <v>5981</v>
      </c>
      <c r="E3388" s="37">
        <v>35951</v>
      </c>
      <c r="F3388" s="53" t="s">
        <v>673</v>
      </c>
    </row>
    <row r="3389" spans="1:6" ht="24.95" customHeight="1" x14ac:dyDescent="0.2">
      <c r="A3389" s="35">
        <v>3387</v>
      </c>
      <c r="B3389" s="36" t="s">
        <v>6397</v>
      </c>
      <c r="C3389" s="3">
        <f>'2023'!E176</f>
        <v>10308.4</v>
      </c>
      <c r="D3389" s="4">
        <f>'2023'!F176</f>
        <v>1802</v>
      </c>
      <c r="E3389" s="37">
        <v>45065</v>
      </c>
      <c r="F3389" s="53" t="s">
        <v>489</v>
      </c>
    </row>
    <row r="3390" spans="1:6" ht="24.95" customHeight="1" x14ac:dyDescent="0.2">
      <c r="A3390" s="35">
        <v>3388</v>
      </c>
      <c r="B3390" s="36" t="s">
        <v>3014</v>
      </c>
      <c r="C3390" s="3">
        <v>10305.969999999999</v>
      </c>
      <c r="D3390" s="4">
        <v>3243</v>
      </c>
      <c r="E3390" s="37">
        <v>42426</v>
      </c>
      <c r="F3390" s="53" t="s">
        <v>451</v>
      </c>
    </row>
    <row r="3391" spans="1:6" ht="24.95" customHeight="1" x14ac:dyDescent="0.2">
      <c r="A3391" s="35">
        <v>3389</v>
      </c>
      <c r="B3391" s="36" t="s">
        <v>3377</v>
      </c>
      <c r="C3391" s="3">
        <f>6767+'2023'!E241+'2024'!E326</f>
        <v>10285</v>
      </c>
      <c r="D3391" s="4">
        <f>3475+'2023'!F241+'2024'!F326</f>
        <v>4388</v>
      </c>
      <c r="E3391" s="37">
        <v>43534</v>
      </c>
      <c r="F3391" s="53" t="s">
        <v>3194</v>
      </c>
    </row>
    <row r="3392" spans="1:6" ht="24.95" customHeight="1" x14ac:dyDescent="0.2">
      <c r="A3392" s="35">
        <v>3390</v>
      </c>
      <c r="B3392" s="36" t="s">
        <v>3015</v>
      </c>
      <c r="C3392" s="3">
        <v>10282.58</v>
      </c>
      <c r="D3392" s="4">
        <v>2167</v>
      </c>
      <c r="E3392" s="37">
        <v>42664</v>
      </c>
      <c r="F3392" s="53" t="s">
        <v>45</v>
      </c>
    </row>
    <row r="3393" spans="1:6" ht="24.95" customHeight="1" x14ac:dyDescent="0.2">
      <c r="A3393" s="35">
        <v>3391</v>
      </c>
      <c r="B3393" s="36" t="s">
        <v>3016</v>
      </c>
      <c r="C3393" s="3">
        <v>10280.352177942539</v>
      </c>
      <c r="D3393" s="4">
        <v>8218</v>
      </c>
      <c r="E3393" s="37">
        <v>35300</v>
      </c>
      <c r="F3393" s="53" t="s">
        <v>6530</v>
      </c>
    </row>
    <row r="3394" spans="1:6" ht="24.95" customHeight="1" x14ac:dyDescent="0.2">
      <c r="A3394" s="35">
        <v>3392</v>
      </c>
      <c r="B3394" s="36" t="s">
        <v>7283</v>
      </c>
      <c r="C3394" s="3">
        <f>'2024'!E163</f>
        <v>10278.94</v>
      </c>
      <c r="D3394" s="4">
        <f>'2024'!F163</f>
        <v>1795</v>
      </c>
      <c r="E3394" s="37">
        <v>45618</v>
      </c>
      <c r="F3394" s="53" t="s">
        <v>311</v>
      </c>
    </row>
    <row r="3395" spans="1:6" ht="24.95" customHeight="1" x14ac:dyDescent="0.2">
      <c r="A3395" s="35">
        <v>3393</v>
      </c>
      <c r="B3395" s="36" t="s">
        <v>3017</v>
      </c>
      <c r="C3395" s="3">
        <v>10267</v>
      </c>
      <c r="D3395" s="4">
        <v>2145</v>
      </c>
      <c r="E3395" s="37">
        <v>43301</v>
      </c>
      <c r="F3395" s="53" t="s">
        <v>129</v>
      </c>
    </row>
    <row r="3396" spans="1:6" ht="24.95" customHeight="1" x14ac:dyDescent="0.2">
      <c r="A3396" s="35">
        <v>3394</v>
      </c>
      <c r="B3396" s="36" t="s">
        <v>3018</v>
      </c>
      <c r="C3396" s="3">
        <v>10257.47219647822</v>
      </c>
      <c r="D3396" s="4">
        <v>3486</v>
      </c>
      <c r="E3396" s="37">
        <v>37974</v>
      </c>
      <c r="F3396" s="53" t="s">
        <v>844</v>
      </c>
    </row>
    <row r="3397" spans="1:6" ht="24.95" customHeight="1" x14ac:dyDescent="0.2">
      <c r="A3397" s="35">
        <v>3395</v>
      </c>
      <c r="B3397" s="36" t="s">
        <v>3019</v>
      </c>
      <c r="C3397" s="3">
        <v>10243.570435588508</v>
      </c>
      <c r="D3397" s="4">
        <v>17930</v>
      </c>
      <c r="E3397" s="37">
        <v>34439</v>
      </c>
      <c r="F3397" s="53" t="s">
        <v>2476</v>
      </c>
    </row>
    <row r="3398" spans="1:6" ht="24.95" customHeight="1" x14ac:dyDescent="0.2">
      <c r="A3398" s="35">
        <v>3396</v>
      </c>
      <c r="B3398" s="36" t="s">
        <v>3020</v>
      </c>
      <c r="C3398" s="3">
        <v>10239.515755329008</v>
      </c>
      <c r="D3398" s="4">
        <v>8079</v>
      </c>
      <c r="E3398" s="37">
        <v>35328</v>
      </c>
      <c r="F3398" s="53" t="s">
        <v>673</v>
      </c>
    </row>
    <row r="3399" spans="1:6" ht="24.95" customHeight="1" x14ac:dyDescent="0.2">
      <c r="A3399" s="35">
        <v>3397</v>
      </c>
      <c r="B3399" s="36" t="s">
        <v>3021</v>
      </c>
      <c r="C3399" s="3">
        <v>10236.909175162187</v>
      </c>
      <c r="D3399" s="4">
        <v>2537</v>
      </c>
      <c r="E3399" s="37">
        <v>41754</v>
      </c>
      <c r="F3399" s="53" t="s">
        <v>129</v>
      </c>
    </row>
    <row r="3400" spans="1:6" ht="24.95" customHeight="1" x14ac:dyDescent="0.2">
      <c r="A3400" s="35">
        <v>3398</v>
      </c>
      <c r="B3400" s="36" t="s">
        <v>3022</v>
      </c>
      <c r="C3400" s="3">
        <v>10235.42</v>
      </c>
      <c r="D3400" s="4">
        <v>2161</v>
      </c>
      <c r="E3400" s="37">
        <v>43847</v>
      </c>
      <c r="F3400" s="53" t="s">
        <v>311</v>
      </c>
    </row>
    <row r="3401" spans="1:6" ht="24.95" customHeight="1" x14ac:dyDescent="0.2">
      <c r="A3401" s="35">
        <v>3399</v>
      </c>
      <c r="B3401" s="36" t="s">
        <v>3023</v>
      </c>
      <c r="C3401" s="3">
        <v>10209.105653382761</v>
      </c>
      <c r="D3401" s="4">
        <v>2957</v>
      </c>
      <c r="E3401" s="37">
        <v>37673</v>
      </c>
      <c r="F3401" s="53" t="s">
        <v>678</v>
      </c>
    </row>
    <row r="3402" spans="1:6" ht="24.95" customHeight="1" x14ac:dyDescent="0.2">
      <c r="A3402" s="35">
        <v>3400</v>
      </c>
      <c r="B3402" s="36" t="s">
        <v>3024</v>
      </c>
      <c r="C3402" s="3">
        <v>10205.630213160333</v>
      </c>
      <c r="D3402" s="4">
        <v>23274</v>
      </c>
      <c r="E3402" s="37">
        <v>34460</v>
      </c>
      <c r="F3402" s="53" t="s">
        <v>6530</v>
      </c>
    </row>
    <row r="3403" spans="1:6" ht="24.95" customHeight="1" x14ac:dyDescent="0.2">
      <c r="A3403" s="35">
        <v>3401</v>
      </c>
      <c r="B3403" s="36" t="s">
        <v>3025</v>
      </c>
      <c r="C3403" s="3">
        <v>10198.679332715477</v>
      </c>
      <c r="D3403" s="4">
        <v>3239</v>
      </c>
      <c r="E3403" s="37">
        <v>38177</v>
      </c>
      <c r="F3403" s="53" t="s">
        <v>3026</v>
      </c>
    </row>
    <row r="3404" spans="1:6" ht="24.95" customHeight="1" x14ac:dyDescent="0.2">
      <c r="A3404" s="35">
        <v>3402</v>
      </c>
      <c r="B3404" s="36" t="s">
        <v>3027</v>
      </c>
      <c r="C3404" s="3">
        <v>10194.740500463393</v>
      </c>
      <c r="D3404" s="4">
        <v>3576</v>
      </c>
      <c r="E3404" s="37">
        <v>38506</v>
      </c>
      <c r="F3404" s="53" t="s">
        <v>1248</v>
      </c>
    </row>
    <row r="3405" spans="1:6" ht="24.95" customHeight="1" x14ac:dyDescent="0.2">
      <c r="A3405" s="35">
        <v>3403</v>
      </c>
      <c r="B3405" s="36" t="s">
        <v>3028</v>
      </c>
      <c r="C3405" s="3">
        <v>10176.74</v>
      </c>
      <c r="D3405" s="4">
        <v>2375</v>
      </c>
      <c r="E3405" s="37">
        <v>42258</v>
      </c>
      <c r="F3405" s="53" t="s">
        <v>45</v>
      </c>
    </row>
    <row r="3406" spans="1:6" ht="24.95" customHeight="1" x14ac:dyDescent="0.2">
      <c r="A3406" s="35">
        <v>3404</v>
      </c>
      <c r="B3406" s="36" t="s">
        <v>3029</v>
      </c>
      <c r="C3406" s="3">
        <v>10176.088971269695</v>
      </c>
      <c r="D3406" s="4">
        <v>2974</v>
      </c>
      <c r="E3406" s="37">
        <v>38660</v>
      </c>
      <c r="F3406" s="53" t="s">
        <v>3030</v>
      </c>
    </row>
    <row r="3407" spans="1:6" ht="24.95" customHeight="1" x14ac:dyDescent="0.2">
      <c r="A3407" s="35">
        <v>3405</v>
      </c>
      <c r="B3407" s="36" t="s">
        <v>3031</v>
      </c>
      <c r="C3407" s="3">
        <v>10139.596848934199</v>
      </c>
      <c r="D3407" s="4">
        <v>4420</v>
      </c>
      <c r="E3407" s="37">
        <v>36987</v>
      </c>
      <c r="F3407" s="53" t="s">
        <v>673</v>
      </c>
    </row>
    <row r="3408" spans="1:6" ht="24.95" customHeight="1" x14ac:dyDescent="0.2">
      <c r="A3408" s="35">
        <v>3406</v>
      </c>
      <c r="B3408" s="36" t="s">
        <v>7284</v>
      </c>
      <c r="C3408" s="3">
        <f>'2024'!E164</f>
        <v>10113.799999999999</v>
      </c>
      <c r="D3408" s="4">
        <f>'2024'!F164</f>
        <v>1459</v>
      </c>
      <c r="E3408" s="37">
        <v>45450</v>
      </c>
      <c r="F3408" s="53" t="s">
        <v>5091</v>
      </c>
    </row>
    <row r="3409" spans="1:6" ht="24.95" customHeight="1" x14ac:dyDescent="0.2">
      <c r="A3409" s="35">
        <v>3407</v>
      </c>
      <c r="B3409" s="36" t="s">
        <v>3032</v>
      </c>
      <c r="C3409" s="3">
        <v>10089.48</v>
      </c>
      <c r="D3409" s="4">
        <v>2016</v>
      </c>
      <c r="E3409" s="37">
        <v>44099</v>
      </c>
      <c r="F3409" s="53" t="s">
        <v>559</v>
      </c>
    </row>
    <row r="3410" spans="1:6" ht="24.95" customHeight="1" x14ac:dyDescent="0.2">
      <c r="A3410" s="35">
        <v>3408</v>
      </c>
      <c r="B3410" s="36" t="s">
        <v>3033</v>
      </c>
      <c r="C3410" s="3">
        <v>10064.295644114922</v>
      </c>
      <c r="D3410" s="4">
        <v>3247</v>
      </c>
      <c r="E3410" s="37">
        <v>38408</v>
      </c>
      <c r="F3410" s="53" t="s">
        <v>186</v>
      </c>
    </row>
    <row r="3411" spans="1:6" ht="24.95" customHeight="1" x14ac:dyDescent="0.2">
      <c r="A3411" s="35">
        <v>3409</v>
      </c>
      <c r="B3411" s="36" t="s">
        <v>3034</v>
      </c>
      <c r="C3411" s="3">
        <v>10010.136700648749</v>
      </c>
      <c r="D3411" s="4">
        <v>3243</v>
      </c>
      <c r="E3411" s="37">
        <v>37904</v>
      </c>
      <c r="F3411" s="53" t="s">
        <v>176</v>
      </c>
    </row>
    <row r="3412" spans="1:6" ht="24.95" customHeight="1" x14ac:dyDescent="0.2">
      <c r="A3412" s="35">
        <v>3410</v>
      </c>
      <c r="B3412" s="36" t="s">
        <v>3035</v>
      </c>
      <c r="C3412" s="3">
        <v>10005.780000000001</v>
      </c>
      <c r="D3412" s="4">
        <v>2127</v>
      </c>
      <c r="E3412" s="37">
        <v>43357</v>
      </c>
      <c r="F3412" s="53" t="s">
        <v>439</v>
      </c>
    </row>
    <row r="3413" spans="1:6" ht="24.95" customHeight="1" x14ac:dyDescent="0.2">
      <c r="A3413" s="35">
        <v>3411</v>
      </c>
      <c r="B3413" s="36" t="s">
        <v>3036</v>
      </c>
      <c r="C3413" s="3">
        <v>9995.5</v>
      </c>
      <c r="D3413" s="4">
        <v>1774</v>
      </c>
      <c r="E3413" s="37">
        <v>43532</v>
      </c>
      <c r="F3413" s="53" t="s">
        <v>505</v>
      </c>
    </row>
    <row r="3414" spans="1:6" ht="24.95" customHeight="1" x14ac:dyDescent="0.2">
      <c r="A3414" s="35">
        <v>3412</v>
      </c>
      <c r="B3414" s="36" t="s">
        <v>3037</v>
      </c>
      <c r="C3414" s="3">
        <v>9992.2199999999993</v>
      </c>
      <c r="D3414" s="4">
        <v>2555</v>
      </c>
      <c r="E3414" s="37">
        <v>43574</v>
      </c>
      <c r="F3414" s="53" t="s">
        <v>439</v>
      </c>
    </row>
    <row r="3415" spans="1:6" ht="24.95" customHeight="1" x14ac:dyDescent="0.2">
      <c r="A3415" s="35">
        <v>3413</v>
      </c>
      <c r="B3415" s="36" t="s">
        <v>4731</v>
      </c>
      <c r="C3415" s="3">
        <v>9981.6091288229854</v>
      </c>
      <c r="D3415" s="4">
        <v>2635</v>
      </c>
      <c r="E3415" s="37">
        <v>41089</v>
      </c>
      <c r="F3415" s="53" t="s">
        <v>817</v>
      </c>
    </row>
    <row r="3416" spans="1:6" ht="24.95" customHeight="1" x14ac:dyDescent="0.2">
      <c r="A3416" s="35">
        <v>3414</v>
      </c>
      <c r="B3416" s="36" t="s">
        <v>3038</v>
      </c>
      <c r="C3416" s="3">
        <v>9980.885078776646</v>
      </c>
      <c r="D3416" s="4">
        <v>3383</v>
      </c>
      <c r="E3416" s="37">
        <v>37372</v>
      </c>
      <c r="F3416" s="53" t="s">
        <v>673</v>
      </c>
    </row>
    <row r="3417" spans="1:6" ht="24.95" customHeight="1" x14ac:dyDescent="0.2">
      <c r="A3417" s="35">
        <v>3415</v>
      </c>
      <c r="B3417" s="36" t="s">
        <v>3039</v>
      </c>
      <c r="C3417" s="3">
        <v>9967.8521779425391</v>
      </c>
      <c r="D3417" s="4">
        <v>4219</v>
      </c>
      <c r="E3417" s="37">
        <v>36707</v>
      </c>
      <c r="F3417" s="53" t="s">
        <v>1066</v>
      </c>
    </row>
    <row r="3418" spans="1:6" ht="24.95" customHeight="1" x14ac:dyDescent="0.2">
      <c r="A3418" s="35">
        <v>3416</v>
      </c>
      <c r="B3418" s="36" t="s">
        <v>3040</v>
      </c>
      <c r="C3418" s="3">
        <v>9964.9559777571831</v>
      </c>
      <c r="D3418" s="4">
        <v>3512</v>
      </c>
      <c r="E3418" s="37">
        <v>37484</v>
      </c>
      <c r="F3418" s="53" t="s">
        <v>678</v>
      </c>
    </row>
    <row r="3419" spans="1:6" ht="24.95" customHeight="1" x14ac:dyDescent="0.2">
      <c r="A3419" s="35">
        <v>3417</v>
      </c>
      <c r="B3419" s="36" t="s">
        <v>4732</v>
      </c>
      <c r="C3419" s="3">
        <v>9952.6471269694157</v>
      </c>
      <c r="D3419" s="4">
        <v>2567</v>
      </c>
      <c r="E3419" s="37">
        <v>40256</v>
      </c>
      <c r="F3419" s="53" t="s">
        <v>4</v>
      </c>
    </row>
    <row r="3420" spans="1:6" ht="24.95" customHeight="1" x14ac:dyDescent="0.2">
      <c r="A3420" s="35">
        <v>3418</v>
      </c>
      <c r="B3420" s="36" t="s">
        <v>3041</v>
      </c>
      <c r="C3420" s="3">
        <v>9943.8137164040781</v>
      </c>
      <c r="D3420" s="4">
        <v>9019</v>
      </c>
      <c r="E3420" s="37">
        <v>35426</v>
      </c>
      <c r="F3420" s="53" t="s">
        <v>673</v>
      </c>
    </row>
    <row r="3421" spans="1:6" ht="24.95" customHeight="1" x14ac:dyDescent="0.2">
      <c r="A3421" s="35">
        <v>3419</v>
      </c>
      <c r="B3421" s="36" t="s">
        <v>3042</v>
      </c>
      <c r="C3421" s="3">
        <v>9936.0400000000009</v>
      </c>
      <c r="D3421" s="4">
        <v>1694</v>
      </c>
      <c r="E3421" s="37">
        <v>43742</v>
      </c>
      <c r="F3421" s="53" t="s">
        <v>4</v>
      </c>
    </row>
    <row r="3422" spans="1:6" ht="24.95" customHeight="1" x14ac:dyDescent="0.2">
      <c r="A3422" s="35">
        <v>3420</v>
      </c>
      <c r="B3422" s="36" t="s">
        <v>3043</v>
      </c>
      <c r="C3422" s="3">
        <v>9933.6770157553292</v>
      </c>
      <c r="D3422" s="4">
        <v>7026</v>
      </c>
      <c r="E3422" s="37">
        <v>35538</v>
      </c>
      <c r="F3422" s="53" t="s">
        <v>6530</v>
      </c>
    </row>
    <row r="3423" spans="1:6" ht="24.95" customHeight="1" x14ac:dyDescent="0.2">
      <c r="A3423" s="35">
        <v>3421</v>
      </c>
      <c r="B3423" s="36" t="s">
        <v>6398</v>
      </c>
      <c r="C3423" s="3">
        <f>'2023'!E177</f>
        <v>9923.7900000000009</v>
      </c>
      <c r="D3423" s="4">
        <f>'2023'!F177</f>
        <v>1629</v>
      </c>
      <c r="E3423" s="37">
        <v>45191</v>
      </c>
      <c r="F3423" s="53" t="s">
        <v>505</v>
      </c>
    </row>
    <row r="3424" spans="1:6" ht="24.95" customHeight="1" x14ac:dyDescent="0.2">
      <c r="A3424" s="35">
        <v>3422</v>
      </c>
      <c r="B3424" s="36" t="s">
        <v>3044</v>
      </c>
      <c r="C3424" s="3">
        <v>9922.6714550509732</v>
      </c>
      <c r="D3424" s="4">
        <v>8868</v>
      </c>
      <c r="E3424" s="37">
        <v>34978</v>
      </c>
      <c r="F3424" s="53" t="s">
        <v>673</v>
      </c>
    </row>
    <row r="3425" spans="1:6" ht="24.95" customHeight="1" x14ac:dyDescent="0.2">
      <c r="A3425" s="35">
        <v>3423</v>
      </c>
      <c r="B3425" s="36" t="s">
        <v>3045</v>
      </c>
      <c r="C3425" s="3">
        <v>9914.5620945319752</v>
      </c>
      <c r="D3425" s="4">
        <v>9423</v>
      </c>
      <c r="E3425" s="37">
        <v>35160</v>
      </c>
      <c r="F3425" s="53" t="s">
        <v>673</v>
      </c>
    </row>
    <row r="3426" spans="1:6" ht="24.95" customHeight="1" x14ac:dyDescent="0.2">
      <c r="A3426" s="35">
        <v>3424</v>
      </c>
      <c r="B3426" s="36" t="s">
        <v>3046</v>
      </c>
      <c r="C3426" s="3">
        <v>9914.2724745134383</v>
      </c>
      <c r="D3426" s="4">
        <v>5252</v>
      </c>
      <c r="E3426" s="37">
        <v>36700</v>
      </c>
      <c r="F3426" s="53" t="s">
        <v>673</v>
      </c>
    </row>
    <row r="3427" spans="1:6" ht="24.95" customHeight="1" x14ac:dyDescent="0.2">
      <c r="A3427" s="35">
        <v>3425</v>
      </c>
      <c r="B3427" s="36" t="s">
        <v>3047</v>
      </c>
      <c r="C3427" s="3">
        <v>9901.9</v>
      </c>
      <c r="D3427" s="4">
        <v>1759</v>
      </c>
      <c r="E3427" s="37">
        <v>44316</v>
      </c>
      <c r="F3427" s="53" t="s">
        <v>10</v>
      </c>
    </row>
    <row r="3428" spans="1:6" ht="24.95" customHeight="1" x14ac:dyDescent="0.2">
      <c r="A3428" s="35">
        <v>3426</v>
      </c>
      <c r="B3428" s="36" t="s">
        <v>3048</v>
      </c>
      <c r="C3428" s="3">
        <v>9888.36</v>
      </c>
      <c r="D3428" s="4">
        <v>1835</v>
      </c>
      <c r="E3428" s="37">
        <v>43560</v>
      </c>
      <c r="F3428" s="53" t="s">
        <v>220</v>
      </c>
    </row>
    <row r="3429" spans="1:6" ht="24.95" customHeight="1" x14ac:dyDescent="0.2">
      <c r="A3429" s="35">
        <v>3427</v>
      </c>
      <c r="B3429" s="36" t="s">
        <v>3049</v>
      </c>
      <c r="C3429" s="3">
        <v>9883.1200000000008</v>
      </c>
      <c r="D3429" s="4">
        <v>2461</v>
      </c>
      <c r="E3429" s="37">
        <v>42209</v>
      </c>
      <c r="F3429" s="53" t="s">
        <v>1524</v>
      </c>
    </row>
    <row r="3430" spans="1:6" ht="24.95" customHeight="1" x14ac:dyDescent="0.2">
      <c r="A3430" s="35">
        <v>3428</v>
      </c>
      <c r="B3430" s="36" t="s">
        <v>3050</v>
      </c>
      <c r="C3430" s="3">
        <v>9881.5454124189073</v>
      </c>
      <c r="D3430" s="4">
        <v>4362</v>
      </c>
      <c r="E3430" s="37">
        <v>38086</v>
      </c>
      <c r="F3430" s="53" t="s">
        <v>45</v>
      </c>
    </row>
    <row r="3431" spans="1:6" ht="24.95" customHeight="1" x14ac:dyDescent="0.2">
      <c r="A3431" s="35">
        <v>3429</v>
      </c>
      <c r="B3431" s="36" t="s">
        <v>4733</v>
      </c>
      <c r="C3431" s="3">
        <v>9876.1874420759959</v>
      </c>
      <c r="D3431" s="4">
        <v>2733</v>
      </c>
      <c r="E3431" s="37">
        <v>41515</v>
      </c>
      <c r="F3431" s="53" t="s">
        <v>6525</v>
      </c>
    </row>
    <row r="3432" spans="1:6" ht="24.95" customHeight="1" x14ac:dyDescent="0.2">
      <c r="A3432" s="35">
        <v>3430</v>
      </c>
      <c r="B3432" s="36" t="s">
        <v>7285</v>
      </c>
      <c r="C3432" s="3">
        <f>'2024'!E165</f>
        <v>9869.15</v>
      </c>
      <c r="D3432" s="4">
        <f>'2024'!F165</f>
        <v>1622</v>
      </c>
      <c r="E3432" s="37">
        <v>45303</v>
      </c>
      <c r="F3432" s="53" t="s">
        <v>5091</v>
      </c>
    </row>
    <row r="3433" spans="1:6" ht="24.95" customHeight="1" x14ac:dyDescent="0.2">
      <c r="A3433" s="35">
        <v>3431</v>
      </c>
      <c r="B3433" s="36" t="s">
        <v>3051</v>
      </c>
      <c r="C3433" s="3">
        <v>9861</v>
      </c>
      <c r="D3433" s="4">
        <v>1830</v>
      </c>
      <c r="E3433" s="37">
        <v>43714</v>
      </c>
      <c r="F3433" s="53" t="s">
        <v>129</v>
      </c>
    </row>
    <row r="3434" spans="1:6" ht="24.95" customHeight="1" x14ac:dyDescent="0.2">
      <c r="A3434" s="35">
        <v>3432</v>
      </c>
      <c r="B3434" s="36" t="s">
        <v>3052</v>
      </c>
      <c r="C3434" s="3">
        <v>9855.7692307692305</v>
      </c>
      <c r="D3434" s="4">
        <v>4246</v>
      </c>
      <c r="E3434" s="37">
        <v>37183</v>
      </c>
      <c r="F3434" s="53" t="s">
        <v>176</v>
      </c>
    </row>
    <row r="3435" spans="1:6" ht="24.95" customHeight="1" x14ac:dyDescent="0.2">
      <c r="A3435" s="35">
        <v>3433</v>
      </c>
      <c r="B3435" s="36" t="s">
        <v>3053</v>
      </c>
      <c r="C3435" s="3">
        <v>9850</v>
      </c>
      <c r="D3435" s="4">
        <v>1799</v>
      </c>
      <c r="E3435" s="37">
        <v>44617</v>
      </c>
      <c r="F3435" s="53" t="s">
        <v>10</v>
      </c>
    </row>
    <row r="3436" spans="1:6" ht="24.95" customHeight="1" x14ac:dyDescent="0.2">
      <c r="A3436" s="35">
        <v>3434</v>
      </c>
      <c r="B3436" s="36" t="s">
        <v>3054</v>
      </c>
      <c r="C3436" s="3">
        <v>9849.14</v>
      </c>
      <c r="D3436" s="4">
        <v>2172</v>
      </c>
      <c r="E3436" s="37">
        <v>42853</v>
      </c>
      <c r="F3436" s="53" t="s">
        <v>761</v>
      </c>
    </row>
    <row r="3437" spans="1:6" ht="24.95" customHeight="1" x14ac:dyDescent="0.2">
      <c r="A3437" s="35">
        <v>3435</v>
      </c>
      <c r="B3437" s="36" t="s">
        <v>3055</v>
      </c>
      <c r="C3437" s="3">
        <v>9836.0750695088045</v>
      </c>
      <c r="D3437" s="4">
        <v>8681</v>
      </c>
      <c r="E3437" s="37">
        <v>34992</v>
      </c>
      <c r="F3437" s="53" t="s">
        <v>673</v>
      </c>
    </row>
    <row r="3438" spans="1:6" ht="24.95" customHeight="1" x14ac:dyDescent="0.2">
      <c r="A3438" s="35">
        <v>3436</v>
      </c>
      <c r="B3438" s="36" t="s">
        <v>6399</v>
      </c>
      <c r="C3438" s="3">
        <f>'2023'!E178</f>
        <v>9824.94</v>
      </c>
      <c r="D3438" s="4">
        <f>'2023'!F178</f>
        <v>1657</v>
      </c>
      <c r="E3438" s="37">
        <v>45248</v>
      </c>
      <c r="F3438" s="53" t="s">
        <v>5518</v>
      </c>
    </row>
    <row r="3439" spans="1:6" ht="24.95" customHeight="1" x14ac:dyDescent="0.2">
      <c r="A3439" s="35">
        <v>3437</v>
      </c>
      <c r="B3439" s="36" t="s">
        <v>3056</v>
      </c>
      <c r="C3439" s="3">
        <v>9820.0999999999985</v>
      </c>
      <c r="D3439" s="4">
        <v>2083</v>
      </c>
      <c r="E3439" s="37">
        <v>42986</v>
      </c>
      <c r="F3439" s="53" t="s">
        <v>439</v>
      </c>
    </row>
    <row r="3440" spans="1:6" ht="24.95" customHeight="1" x14ac:dyDescent="0.2">
      <c r="A3440" s="35">
        <v>3438</v>
      </c>
      <c r="B3440" s="36" t="s">
        <v>3057</v>
      </c>
      <c r="C3440" s="3">
        <v>9808.5</v>
      </c>
      <c r="D3440" s="4">
        <v>1775</v>
      </c>
      <c r="E3440" s="37">
        <v>44484</v>
      </c>
      <c r="F3440" s="53" t="s">
        <v>311</v>
      </c>
    </row>
    <row r="3441" spans="1:6" ht="24.95" customHeight="1" x14ac:dyDescent="0.2">
      <c r="A3441" s="35">
        <v>3439</v>
      </c>
      <c r="B3441" s="36" t="s">
        <v>3058</v>
      </c>
      <c r="C3441" s="3">
        <v>9800.1621872103806</v>
      </c>
      <c r="D3441" s="4">
        <v>4995</v>
      </c>
      <c r="E3441" s="37">
        <v>36280</v>
      </c>
      <c r="F3441" s="53" t="s">
        <v>1534</v>
      </c>
    </row>
    <row r="3442" spans="1:6" ht="24.95" customHeight="1" x14ac:dyDescent="0.2">
      <c r="A3442" s="35">
        <v>3440</v>
      </c>
      <c r="B3442" s="36" t="s">
        <v>4734</v>
      </c>
      <c r="C3442" s="3">
        <v>9779.4543558850783</v>
      </c>
      <c r="D3442" s="4">
        <v>2551</v>
      </c>
      <c r="E3442" s="37">
        <v>40865</v>
      </c>
      <c r="F3442" s="53" t="s">
        <v>4723</v>
      </c>
    </row>
    <row r="3443" spans="1:6" ht="24.95" customHeight="1" x14ac:dyDescent="0.2">
      <c r="A3443" s="35">
        <v>3441</v>
      </c>
      <c r="B3443" s="36" t="s">
        <v>3059</v>
      </c>
      <c r="C3443" s="3">
        <v>9762.2219647822058</v>
      </c>
      <c r="D3443" s="4">
        <v>3323</v>
      </c>
      <c r="E3443" s="37">
        <v>37288</v>
      </c>
      <c r="F3443" s="53" t="s">
        <v>678</v>
      </c>
    </row>
    <row r="3444" spans="1:6" ht="24.95" customHeight="1" x14ac:dyDescent="0.2">
      <c r="A3444" s="35">
        <v>3442</v>
      </c>
      <c r="B3444" s="36" t="s">
        <v>3060</v>
      </c>
      <c r="C3444" s="3">
        <v>9750.2896200185369</v>
      </c>
      <c r="D3444" s="4">
        <v>2750</v>
      </c>
      <c r="E3444" s="37">
        <v>38933</v>
      </c>
      <c r="F3444" s="53" t="s">
        <v>565</v>
      </c>
    </row>
    <row r="3445" spans="1:6" ht="24.95" customHeight="1" x14ac:dyDescent="0.2">
      <c r="A3445" s="35">
        <v>3443</v>
      </c>
      <c r="B3445" s="36" t="s">
        <v>4735</v>
      </c>
      <c r="C3445" s="3">
        <v>9742.5278035217798</v>
      </c>
      <c r="D3445" s="4">
        <v>3088</v>
      </c>
      <c r="E3445" s="37">
        <v>40949</v>
      </c>
      <c r="F3445" s="53" t="s">
        <v>4720</v>
      </c>
    </row>
    <row r="3446" spans="1:6" ht="24.95" customHeight="1" x14ac:dyDescent="0.2">
      <c r="A3446" s="35">
        <v>3444</v>
      </c>
      <c r="B3446" s="36" t="s">
        <v>3061</v>
      </c>
      <c r="C3446" s="3">
        <v>9732.6807228915659</v>
      </c>
      <c r="D3446" s="4">
        <v>3188</v>
      </c>
      <c r="E3446" s="37">
        <v>37421</v>
      </c>
      <c r="F3446" s="53" t="s">
        <v>673</v>
      </c>
    </row>
    <row r="3447" spans="1:6" ht="24.95" customHeight="1" x14ac:dyDescent="0.2">
      <c r="A3447" s="35">
        <v>3445</v>
      </c>
      <c r="B3447" s="36" t="s">
        <v>3062</v>
      </c>
      <c r="C3447" s="3">
        <v>9732</v>
      </c>
      <c r="D3447" s="4">
        <v>1766</v>
      </c>
      <c r="E3447" s="37">
        <v>43287</v>
      </c>
      <c r="F3447" s="53" t="s">
        <v>129</v>
      </c>
    </row>
    <row r="3448" spans="1:6" ht="24.95" customHeight="1" x14ac:dyDescent="0.2">
      <c r="A3448" s="35">
        <v>3446</v>
      </c>
      <c r="B3448" s="36" t="s">
        <v>3063</v>
      </c>
      <c r="C3448" s="3">
        <v>9723.9921223354959</v>
      </c>
      <c r="D3448" s="4">
        <v>3240</v>
      </c>
      <c r="E3448" s="37">
        <v>37820</v>
      </c>
      <c r="F3448" s="53" t="s">
        <v>882</v>
      </c>
    </row>
    <row r="3449" spans="1:6" ht="24.95" customHeight="1" x14ac:dyDescent="0.2">
      <c r="A3449" s="35">
        <v>3447</v>
      </c>
      <c r="B3449" s="36" t="s">
        <v>3064</v>
      </c>
      <c r="C3449" s="3">
        <v>9704.0083410565348</v>
      </c>
      <c r="D3449" s="4">
        <v>2918</v>
      </c>
      <c r="E3449" s="37">
        <v>37680</v>
      </c>
      <c r="F3449" s="53" t="s">
        <v>6530</v>
      </c>
    </row>
    <row r="3450" spans="1:6" ht="24.95" customHeight="1" x14ac:dyDescent="0.2">
      <c r="A3450" s="35">
        <v>3448</v>
      </c>
      <c r="B3450" s="36" t="s">
        <v>3065</v>
      </c>
      <c r="C3450" s="3">
        <v>9682.8660797034299</v>
      </c>
      <c r="D3450" s="4">
        <v>4517</v>
      </c>
      <c r="E3450" s="37">
        <v>36791</v>
      </c>
      <c r="F3450" s="53" t="s">
        <v>6530</v>
      </c>
    </row>
    <row r="3451" spans="1:6" ht="24.95" customHeight="1" x14ac:dyDescent="0.2">
      <c r="A3451" s="35">
        <v>3449</v>
      </c>
      <c r="B3451" s="36" t="s">
        <v>3066</v>
      </c>
      <c r="C3451" s="3">
        <v>9680.0278035217798</v>
      </c>
      <c r="D3451" s="4">
        <v>2897</v>
      </c>
      <c r="E3451" s="37">
        <v>39087</v>
      </c>
      <c r="F3451" s="53" t="s">
        <v>3067</v>
      </c>
    </row>
    <row r="3452" spans="1:6" ht="24.95" customHeight="1" x14ac:dyDescent="0.2">
      <c r="A3452" s="35">
        <v>3450</v>
      </c>
      <c r="B3452" s="36" t="s">
        <v>3068</v>
      </c>
      <c r="C3452" s="3">
        <v>9678</v>
      </c>
      <c r="D3452" s="4">
        <v>1673</v>
      </c>
      <c r="E3452" s="37">
        <v>44687</v>
      </c>
      <c r="F3452" s="53" t="s">
        <v>129</v>
      </c>
    </row>
    <row r="3453" spans="1:6" ht="24.95" customHeight="1" x14ac:dyDescent="0.2">
      <c r="A3453" s="35">
        <v>3451</v>
      </c>
      <c r="B3453" s="36" t="s">
        <v>3069</v>
      </c>
      <c r="C3453" s="3">
        <v>9670.7020389249301</v>
      </c>
      <c r="D3453" s="4">
        <v>17086</v>
      </c>
      <c r="E3453" s="37">
        <v>34488</v>
      </c>
      <c r="F3453" s="53" t="s">
        <v>6530</v>
      </c>
    </row>
    <row r="3454" spans="1:6" ht="24.95" customHeight="1" x14ac:dyDescent="0.2">
      <c r="A3454" s="35">
        <v>3452</v>
      </c>
      <c r="B3454" s="36" t="s">
        <v>3070</v>
      </c>
      <c r="C3454" s="3">
        <v>9637.3957367933272</v>
      </c>
      <c r="D3454" s="4">
        <v>3617</v>
      </c>
      <c r="E3454" s="37">
        <v>38107</v>
      </c>
      <c r="F3454" s="53" t="s">
        <v>186</v>
      </c>
    </row>
    <row r="3455" spans="1:6" ht="24.95" customHeight="1" x14ac:dyDescent="0.2">
      <c r="A3455" s="35">
        <v>3453</v>
      </c>
      <c r="B3455" s="36" t="s">
        <v>3071</v>
      </c>
      <c r="C3455" s="3">
        <v>9636.2662187210371</v>
      </c>
      <c r="D3455" s="4">
        <v>2092</v>
      </c>
      <c r="E3455" s="37">
        <v>41915</v>
      </c>
      <c r="F3455" s="53" t="s">
        <v>4</v>
      </c>
    </row>
    <row r="3456" spans="1:6" ht="24.95" customHeight="1" x14ac:dyDescent="0.2">
      <c r="A3456" s="35">
        <v>3454</v>
      </c>
      <c r="B3456" s="36" t="s">
        <v>3072</v>
      </c>
      <c r="C3456" s="3">
        <v>9631</v>
      </c>
      <c r="D3456" s="4">
        <v>2193</v>
      </c>
      <c r="E3456" s="37">
        <v>42832</v>
      </c>
      <c r="F3456" s="53" t="s">
        <v>220</v>
      </c>
    </row>
    <row r="3457" spans="1:6" ht="24.95" customHeight="1" x14ac:dyDescent="0.2">
      <c r="A3457" s="35">
        <v>3455</v>
      </c>
      <c r="B3457" s="36" t="s">
        <v>3073</v>
      </c>
      <c r="C3457" s="3">
        <v>9628.7071362372571</v>
      </c>
      <c r="D3457" s="4">
        <v>4156</v>
      </c>
      <c r="E3457" s="37">
        <v>35783</v>
      </c>
      <c r="F3457" s="53" t="s">
        <v>184</v>
      </c>
    </row>
    <row r="3458" spans="1:6" ht="24.95" customHeight="1" x14ac:dyDescent="0.2">
      <c r="A3458" s="35">
        <v>3456</v>
      </c>
      <c r="B3458" s="36" t="s">
        <v>3074</v>
      </c>
      <c r="C3458" s="3">
        <v>9617.1223354958292</v>
      </c>
      <c r="D3458" s="4">
        <v>4775</v>
      </c>
      <c r="E3458" s="37">
        <v>36826</v>
      </c>
      <c r="F3458" s="53" t="s">
        <v>673</v>
      </c>
    </row>
    <row r="3459" spans="1:6" ht="24.95" customHeight="1" x14ac:dyDescent="0.2">
      <c r="A3459" s="35">
        <v>3457</v>
      </c>
      <c r="B3459" s="36" t="s">
        <v>3075</v>
      </c>
      <c r="C3459" s="3">
        <v>9595.6904541241893</v>
      </c>
      <c r="D3459" s="4">
        <v>2288</v>
      </c>
      <c r="E3459" s="37">
        <v>39843</v>
      </c>
      <c r="F3459" s="53" t="s">
        <v>6529</v>
      </c>
    </row>
    <row r="3460" spans="1:6" ht="24.95" customHeight="1" x14ac:dyDescent="0.2">
      <c r="A3460" s="35">
        <v>3458</v>
      </c>
      <c r="B3460" s="36" t="s">
        <v>3076</v>
      </c>
      <c r="C3460" s="3">
        <v>9585.8433734939754</v>
      </c>
      <c r="D3460" s="4">
        <v>8334</v>
      </c>
      <c r="E3460" s="37">
        <v>35398</v>
      </c>
      <c r="F3460" s="53" t="s">
        <v>6530</v>
      </c>
    </row>
    <row r="3461" spans="1:6" ht="24.95" customHeight="1" x14ac:dyDescent="0.2">
      <c r="A3461" s="35">
        <v>3459</v>
      </c>
      <c r="B3461" s="36" t="s">
        <v>3077</v>
      </c>
      <c r="C3461" s="3">
        <v>9582</v>
      </c>
      <c r="D3461" s="4">
        <v>1467</v>
      </c>
      <c r="E3461" s="37">
        <v>44617</v>
      </c>
      <c r="F3461" s="53" t="s">
        <v>505</v>
      </c>
    </row>
    <row r="3462" spans="1:6" ht="24.95" customHeight="1" x14ac:dyDescent="0.2">
      <c r="A3462" s="35">
        <v>3460</v>
      </c>
      <c r="B3462" s="36" t="s">
        <v>3078</v>
      </c>
      <c r="C3462" s="3">
        <v>9581.4121872103788</v>
      </c>
      <c r="D3462" s="4">
        <v>2650</v>
      </c>
      <c r="E3462" s="37">
        <v>38415</v>
      </c>
      <c r="F3462" s="53" t="s">
        <v>3079</v>
      </c>
    </row>
    <row r="3463" spans="1:6" ht="24.95" customHeight="1" x14ac:dyDescent="0.2">
      <c r="A3463" s="35">
        <v>3461</v>
      </c>
      <c r="B3463" s="36" t="s">
        <v>3080</v>
      </c>
      <c r="C3463" s="3">
        <v>9571.9416126042634</v>
      </c>
      <c r="D3463" s="4">
        <v>13451</v>
      </c>
      <c r="E3463" s="37">
        <v>34628</v>
      </c>
      <c r="F3463" s="53" t="s">
        <v>6530</v>
      </c>
    </row>
    <row r="3464" spans="1:6" ht="24.95" customHeight="1" x14ac:dyDescent="0.2">
      <c r="A3464" s="35">
        <v>3462</v>
      </c>
      <c r="B3464" s="36" t="s">
        <v>3081</v>
      </c>
      <c r="C3464" s="3">
        <v>9565.0299999999988</v>
      </c>
      <c r="D3464" s="4">
        <v>2295</v>
      </c>
      <c r="E3464" s="37">
        <v>42335</v>
      </c>
      <c r="F3464" s="53" t="s">
        <v>272</v>
      </c>
    </row>
    <row r="3465" spans="1:6" ht="24.95" customHeight="1" x14ac:dyDescent="0.2">
      <c r="A3465" s="35">
        <v>3463</v>
      </c>
      <c r="B3465" s="36" t="s">
        <v>3082</v>
      </c>
      <c r="C3465" s="3">
        <v>9564.19</v>
      </c>
      <c r="D3465" s="4">
        <v>2175</v>
      </c>
      <c r="E3465" s="37">
        <v>42678</v>
      </c>
      <c r="F3465" s="53" t="s">
        <v>489</v>
      </c>
    </row>
    <row r="3466" spans="1:6" ht="24.95" customHeight="1" x14ac:dyDescent="0.2">
      <c r="A3466" s="35">
        <v>3464</v>
      </c>
      <c r="B3466" s="36" t="s">
        <v>3083</v>
      </c>
      <c r="C3466" s="3">
        <v>9552.1</v>
      </c>
      <c r="D3466" s="4">
        <v>2075</v>
      </c>
      <c r="E3466" s="37">
        <v>43455</v>
      </c>
      <c r="F3466" s="53" t="s">
        <v>837</v>
      </c>
    </row>
    <row r="3467" spans="1:6" ht="24.95" customHeight="1" x14ac:dyDescent="0.2">
      <c r="A3467" s="35">
        <v>3465</v>
      </c>
      <c r="B3467" s="36" t="s">
        <v>3084</v>
      </c>
      <c r="C3467" s="3">
        <v>9527.119999999999</v>
      </c>
      <c r="D3467" s="4">
        <v>2795</v>
      </c>
      <c r="E3467" s="37">
        <v>42601</v>
      </c>
      <c r="F3467" s="53" t="s">
        <v>2239</v>
      </c>
    </row>
    <row r="3468" spans="1:6" ht="24.95" customHeight="1" x14ac:dyDescent="0.2">
      <c r="A3468" s="35">
        <v>3466</v>
      </c>
      <c r="B3468" s="36" t="s">
        <v>3085</v>
      </c>
      <c r="C3468" s="3">
        <v>9513.7800000000007</v>
      </c>
      <c r="D3468" s="4">
        <v>1911</v>
      </c>
      <c r="E3468" s="37">
        <v>43497</v>
      </c>
      <c r="F3468" s="53" t="s">
        <v>837</v>
      </c>
    </row>
    <row r="3469" spans="1:6" ht="24.95" customHeight="1" x14ac:dyDescent="0.2">
      <c r="A3469" s="35">
        <v>3467</v>
      </c>
      <c r="B3469" s="36" t="s">
        <v>3086</v>
      </c>
      <c r="C3469" s="3">
        <v>9509</v>
      </c>
      <c r="D3469" s="4">
        <v>2112</v>
      </c>
      <c r="E3469" s="37">
        <v>42153</v>
      </c>
      <c r="F3469" s="53" t="s">
        <v>4</v>
      </c>
    </row>
    <row r="3470" spans="1:6" ht="24.95" customHeight="1" x14ac:dyDescent="0.2">
      <c r="A3470" s="35">
        <v>3468</v>
      </c>
      <c r="B3470" s="36" t="s">
        <v>3087</v>
      </c>
      <c r="C3470" s="3">
        <v>9484.9500000000007</v>
      </c>
      <c r="D3470" s="4">
        <v>1944</v>
      </c>
      <c r="E3470" s="37">
        <v>43189</v>
      </c>
      <c r="F3470" s="53" t="s">
        <v>220</v>
      </c>
    </row>
    <row r="3471" spans="1:6" ht="24.95" customHeight="1" x14ac:dyDescent="0.2">
      <c r="A3471" s="35">
        <v>3469</v>
      </c>
      <c r="B3471" s="36" t="s">
        <v>3088</v>
      </c>
      <c r="C3471" s="3">
        <v>9483.3178869323456</v>
      </c>
      <c r="D3471" s="4">
        <v>2574</v>
      </c>
      <c r="E3471" s="37">
        <v>38051</v>
      </c>
      <c r="F3471" s="53" t="s">
        <v>3089</v>
      </c>
    </row>
    <row r="3472" spans="1:6" ht="24.95" customHeight="1" x14ac:dyDescent="0.2">
      <c r="A3472" s="35">
        <v>3470</v>
      </c>
      <c r="B3472" s="36" t="s">
        <v>6428</v>
      </c>
      <c r="C3472" s="3">
        <f>'2023'!E214</f>
        <v>9470</v>
      </c>
      <c r="D3472" s="4">
        <f>'2023'!F214</f>
        <v>1691</v>
      </c>
      <c r="E3472" s="37">
        <v>45135</v>
      </c>
      <c r="F3472" s="53" t="s">
        <v>439</v>
      </c>
    </row>
    <row r="3473" spans="1:6" ht="24.95" customHeight="1" x14ac:dyDescent="0.2">
      <c r="A3473" s="35">
        <v>3471</v>
      </c>
      <c r="B3473" s="36" t="s">
        <v>3090</v>
      </c>
      <c r="C3473" s="3">
        <v>9468.5472659870247</v>
      </c>
      <c r="D3473" s="4">
        <v>4561</v>
      </c>
      <c r="E3473" s="37">
        <v>36294</v>
      </c>
      <c r="F3473" s="53" t="s">
        <v>374</v>
      </c>
    </row>
    <row r="3474" spans="1:6" ht="24.95" customHeight="1" x14ac:dyDescent="0.2">
      <c r="A3474" s="35">
        <v>3472</v>
      </c>
      <c r="B3474" s="36" t="s">
        <v>3091</v>
      </c>
      <c r="C3474" s="3">
        <v>9467.6784059314177</v>
      </c>
      <c r="D3474" s="4">
        <v>2972</v>
      </c>
      <c r="E3474" s="37">
        <v>37820</v>
      </c>
      <c r="F3474" s="53" t="s">
        <v>1898</v>
      </c>
    </row>
    <row r="3475" spans="1:6" ht="24.95" customHeight="1" x14ac:dyDescent="0.2">
      <c r="A3475" s="35">
        <v>3473</v>
      </c>
      <c r="B3475" s="36" t="s">
        <v>3092</v>
      </c>
      <c r="C3475" s="3">
        <v>9465.5062557924011</v>
      </c>
      <c r="D3475" s="4">
        <v>3851</v>
      </c>
      <c r="E3475" s="37">
        <v>40277</v>
      </c>
      <c r="F3475" s="53" t="s">
        <v>3093</v>
      </c>
    </row>
    <row r="3476" spans="1:6" ht="24.95" customHeight="1" x14ac:dyDescent="0.2">
      <c r="A3476" s="35">
        <v>3474</v>
      </c>
      <c r="B3476" s="36" t="s">
        <v>3094</v>
      </c>
      <c r="C3476" s="3">
        <v>9459.6848934198333</v>
      </c>
      <c r="D3476" s="4">
        <v>2215</v>
      </c>
      <c r="E3476" s="37">
        <v>39962</v>
      </c>
      <c r="F3476" s="53" t="s">
        <v>1086</v>
      </c>
    </row>
    <row r="3477" spans="1:6" ht="24.95" customHeight="1" x14ac:dyDescent="0.2">
      <c r="A3477" s="35">
        <v>3475</v>
      </c>
      <c r="B3477" s="36" t="s">
        <v>3095</v>
      </c>
      <c r="C3477" s="3">
        <v>9456.9624652455987</v>
      </c>
      <c r="D3477" s="4">
        <v>3377</v>
      </c>
      <c r="E3477" s="37">
        <v>36840</v>
      </c>
      <c r="F3477" s="53" t="s">
        <v>227</v>
      </c>
    </row>
    <row r="3478" spans="1:6" ht="24.95" customHeight="1" x14ac:dyDescent="0.2">
      <c r="A3478" s="35">
        <v>3476</v>
      </c>
      <c r="B3478" s="36" t="s">
        <v>3423</v>
      </c>
      <c r="C3478" s="3">
        <f>6374.13+'2023'!E235</f>
        <v>9455.2800000000007</v>
      </c>
      <c r="D3478" s="4">
        <f>1227+'2023'!F235</f>
        <v>1911</v>
      </c>
      <c r="E3478" s="37">
        <v>44897</v>
      </c>
      <c r="F3478" s="53" t="s">
        <v>311</v>
      </c>
    </row>
    <row r="3479" spans="1:6" ht="24.95" customHeight="1" x14ac:dyDescent="0.2">
      <c r="A3479" s="35">
        <v>3477</v>
      </c>
      <c r="B3479" s="36" t="s">
        <v>4736</v>
      </c>
      <c r="C3479" s="3">
        <v>9455.0799351251153</v>
      </c>
      <c r="D3479" s="4">
        <v>2187</v>
      </c>
      <c r="E3479" s="37">
        <v>41330</v>
      </c>
      <c r="F3479" s="53" t="s">
        <v>4</v>
      </c>
    </row>
    <row r="3480" spans="1:6" ht="24.95" customHeight="1" x14ac:dyDescent="0.2">
      <c r="A3480" s="35">
        <v>3478</v>
      </c>
      <c r="B3480" s="36" t="s">
        <v>3096</v>
      </c>
      <c r="C3480" s="3">
        <v>9425.5499999999993</v>
      </c>
      <c r="D3480" s="4">
        <v>1765</v>
      </c>
      <c r="E3480" s="37">
        <v>43189</v>
      </c>
      <c r="F3480" s="53" t="s">
        <v>439</v>
      </c>
    </row>
    <row r="3481" spans="1:6" ht="24.95" customHeight="1" x14ac:dyDescent="0.2">
      <c r="A3481" s="35">
        <v>3479</v>
      </c>
      <c r="B3481" s="36" t="s">
        <v>3097</v>
      </c>
      <c r="C3481" s="3">
        <v>9424.5250231696027</v>
      </c>
      <c r="D3481" s="4">
        <v>4081</v>
      </c>
      <c r="E3481" s="37">
        <v>36735</v>
      </c>
      <c r="F3481" s="53" t="s">
        <v>342</v>
      </c>
    </row>
    <row r="3482" spans="1:6" ht="24.95" customHeight="1" x14ac:dyDescent="0.2">
      <c r="A3482" s="35">
        <v>3480</v>
      </c>
      <c r="B3482" s="36" t="s">
        <v>6400</v>
      </c>
      <c r="C3482" s="3">
        <f>'2023'!E179</f>
        <v>9421.4000000000015</v>
      </c>
      <c r="D3482" s="4">
        <f>'2023'!F179</f>
        <v>1522</v>
      </c>
      <c r="E3482" s="37">
        <v>45072</v>
      </c>
      <c r="F3482" s="53" t="s">
        <v>5459</v>
      </c>
    </row>
    <row r="3483" spans="1:6" ht="24.95" customHeight="1" x14ac:dyDescent="0.2">
      <c r="A3483" s="35">
        <v>3481</v>
      </c>
      <c r="B3483" s="36" t="s">
        <v>3098</v>
      </c>
      <c r="C3483" s="3">
        <v>9421</v>
      </c>
      <c r="D3483" s="4">
        <v>1734</v>
      </c>
      <c r="E3483" s="37">
        <v>43749</v>
      </c>
      <c r="F3483" s="53" t="s">
        <v>129</v>
      </c>
    </row>
    <row r="3484" spans="1:6" ht="24.95" customHeight="1" x14ac:dyDescent="0.2">
      <c r="A3484" s="35">
        <v>3482</v>
      </c>
      <c r="B3484" s="36" t="s">
        <v>3099</v>
      </c>
      <c r="C3484" s="3">
        <v>9418.4430027803519</v>
      </c>
      <c r="D3484" s="4">
        <v>4158</v>
      </c>
      <c r="E3484" s="37">
        <v>36693</v>
      </c>
      <c r="F3484" s="53" t="s">
        <v>1066</v>
      </c>
    </row>
    <row r="3485" spans="1:6" ht="24.95" customHeight="1" x14ac:dyDescent="0.2">
      <c r="A3485" s="35">
        <v>3483</v>
      </c>
      <c r="B3485" s="36" t="s">
        <v>3100</v>
      </c>
      <c r="C3485" s="3">
        <v>9418.1533827618168</v>
      </c>
      <c r="D3485" s="4">
        <v>3589</v>
      </c>
      <c r="E3485" s="37">
        <v>37036</v>
      </c>
      <c r="F3485" s="53" t="s">
        <v>882</v>
      </c>
    </row>
    <row r="3486" spans="1:6" ht="24.95" customHeight="1" x14ac:dyDescent="0.2">
      <c r="A3486" s="35">
        <v>3484</v>
      </c>
      <c r="B3486" s="36" t="s">
        <v>3101</v>
      </c>
      <c r="C3486" s="3">
        <v>9416.94</v>
      </c>
      <c r="D3486" s="4">
        <v>1762</v>
      </c>
      <c r="E3486" s="37">
        <v>43217</v>
      </c>
      <c r="F3486" s="53" t="s">
        <v>505</v>
      </c>
    </row>
    <row r="3487" spans="1:6" ht="24.95" customHeight="1" x14ac:dyDescent="0.2">
      <c r="A3487" s="35">
        <v>3485</v>
      </c>
      <c r="B3487" s="36" t="s">
        <v>3102</v>
      </c>
      <c r="C3487" s="3">
        <v>9401.0658016682119</v>
      </c>
      <c r="D3487" s="4">
        <v>9586</v>
      </c>
      <c r="E3487" s="37">
        <v>39577</v>
      </c>
      <c r="F3487" s="53" t="s">
        <v>1524</v>
      </c>
    </row>
    <row r="3488" spans="1:6" ht="24.95" customHeight="1" x14ac:dyDescent="0.2">
      <c r="A3488" s="35">
        <v>3486</v>
      </c>
      <c r="B3488" s="36" t="s">
        <v>6401</v>
      </c>
      <c r="C3488" s="3">
        <f>'2023'!E180</f>
        <v>9387</v>
      </c>
      <c r="D3488" s="4">
        <f>'2023'!F180</f>
        <v>1564</v>
      </c>
      <c r="E3488" s="37">
        <v>45058</v>
      </c>
      <c r="F3488" s="53" t="s">
        <v>129</v>
      </c>
    </row>
    <row r="3489" spans="1:6" ht="24.95" customHeight="1" x14ac:dyDescent="0.2">
      <c r="A3489" s="35">
        <v>3487</v>
      </c>
      <c r="B3489" s="36" t="s">
        <v>3103</v>
      </c>
      <c r="C3489" s="3">
        <v>9385</v>
      </c>
      <c r="D3489" s="4">
        <v>1701</v>
      </c>
      <c r="E3489" s="37">
        <v>44764</v>
      </c>
      <c r="F3489" s="53" t="s">
        <v>129</v>
      </c>
    </row>
    <row r="3490" spans="1:6" ht="24.95" customHeight="1" x14ac:dyDescent="0.2">
      <c r="A3490" s="35">
        <v>3488</v>
      </c>
      <c r="B3490" s="36" t="s">
        <v>7286</v>
      </c>
      <c r="C3490" s="3">
        <f>'2024'!E166</f>
        <v>9381.16</v>
      </c>
      <c r="D3490" s="4">
        <f>'2024'!F166</f>
        <v>1448</v>
      </c>
      <c r="E3490" s="37">
        <v>45506</v>
      </c>
      <c r="F3490" s="53" t="s">
        <v>10</v>
      </c>
    </row>
    <row r="3491" spans="1:6" ht="24.95" customHeight="1" x14ac:dyDescent="0.2">
      <c r="A3491" s="35">
        <v>3489</v>
      </c>
      <c r="B3491" s="36" t="s">
        <v>7287</v>
      </c>
      <c r="C3491" s="3">
        <f>'2024'!E167</f>
        <v>9378.36</v>
      </c>
      <c r="D3491" s="4">
        <f>'2024'!F167</f>
        <v>1451</v>
      </c>
      <c r="E3491" s="37">
        <v>45583</v>
      </c>
      <c r="F3491" s="53" t="s">
        <v>5091</v>
      </c>
    </row>
    <row r="3492" spans="1:6" ht="24.95" customHeight="1" x14ac:dyDescent="0.2">
      <c r="A3492" s="35">
        <v>3490</v>
      </c>
      <c r="B3492" s="36" t="s">
        <v>6402</v>
      </c>
      <c r="C3492" s="3">
        <f>'2023'!E181</f>
        <v>9367.08</v>
      </c>
      <c r="D3492" s="4">
        <f>'2023'!F181</f>
        <v>1720</v>
      </c>
      <c r="E3492" s="37">
        <v>45093</v>
      </c>
      <c r="F3492" s="53" t="s">
        <v>4</v>
      </c>
    </row>
    <row r="3493" spans="1:6" ht="24.95" customHeight="1" x14ac:dyDescent="0.2">
      <c r="A3493" s="35">
        <v>3491</v>
      </c>
      <c r="B3493" s="36" t="s">
        <v>3104</v>
      </c>
      <c r="C3493" s="3">
        <v>9365.1529193697879</v>
      </c>
      <c r="D3493" s="4">
        <v>4791</v>
      </c>
      <c r="E3493" s="37">
        <v>37519</v>
      </c>
      <c r="F3493" s="53" t="s">
        <v>176</v>
      </c>
    </row>
    <row r="3494" spans="1:6" ht="24.95" customHeight="1" x14ac:dyDescent="0.2">
      <c r="A3494" s="35">
        <v>3492</v>
      </c>
      <c r="B3494" s="36" t="s">
        <v>3105</v>
      </c>
      <c r="C3494" s="3">
        <v>9364.863299351251</v>
      </c>
      <c r="D3494" s="4">
        <v>3688</v>
      </c>
      <c r="E3494" s="37">
        <v>36889</v>
      </c>
      <c r="F3494" s="53" t="s">
        <v>1066</v>
      </c>
    </row>
    <row r="3495" spans="1:6" ht="24.95" customHeight="1" x14ac:dyDescent="0.2">
      <c r="A3495" s="35">
        <v>3493</v>
      </c>
      <c r="B3495" s="36" t="s">
        <v>3106</v>
      </c>
      <c r="C3495" s="3">
        <v>9346</v>
      </c>
      <c r="D3495" s="4">
        <v>2091</v>
      </c>
      <c r="E3495" s="37">
        <v>43826</v>
      </c>
      <c r="F3495" s="53" t="s">
        <v>2239</v>
      </c>
    </row>
    <row r="3496" spans="1:6" ht="24.95" customHeight="1" x14ac:dyDescent="0.2">
      <c r="A3496" s="35">
        <v>3494</v>
      </c>
      <c r="B3496" s="36" t="s">
        <v>3107</v>
      </c>
      <c r="C3496" s="3">
        <v>9334</v>
      </c>
      <c r="D3496" s="4">
        <v>2013</v>
      </c>
      <c r="E3496" s="37">
        <v>43259</v>
      </c>
      <c r="F3496" s="53" t="s">
        <v>129</v>
      </c>
    </row>
    <row r="3497" spans="1:6" ht="24.95" customHeight="1" x14ac:dyDescent="0.2">
      <c r="A3497" s="35">
        <v>3495</v>
      </c>
      <c r="B3497" s="36" t="s">
        <v>3108</v>
      </c>
      <c r="C3497" s="3">
        <v>9329.2400370713622</v>
      </c>
      <c r="D3497" s="4">
        <v>7863</v>
      </c>
      <c r="E3497" s="37">
        <v>35118</v>
      </c>
      <c r="F3497" s="53" t="s">
        <v>673</v>
      </c>
    </row>
    <row r="3498" spans="1:6" ht="24.95" customHeight="1" x14ac:dyDescent="0.2">
      <c r="A3498" s="35">
        <v>3496</v>
      </c>
      <c r="B3498" s="36" t="s">
        <v>3109</v>
      </c>
      <c r="C3498" s="3">
        <v>9320.8410565338272</v>
      </c>
      <c r="D3498" s="4">
        <v>3570</v>
      </c>
      <c r="E3498" s="37">
        <v>36854</v>
      </c>
      <c r="F3498" s="53" t="s">
        <v>184</v>
      </c>
    </row>
    <row r="3499" spans="1:6" ht="24.95" customHeight="1" x14ac:dyDescent="0.2">
      <c r="A3499" s="35">
        <v>3497</v>
      </c>
      <c r="B3499" s="36" t="s">
        <v>3110</v>
      </c>
      <c r="C3499" s="3">
        <v>9306.6496756255801</v>
      </c>
      <c r="D3499" s="4">
        <v>2451</v>
      </c>
      <c r="E3499" s="37">
        <v>37645</v>
      </c>
      <c r="F3499" s="53" t="s">
        <v>678</v>
      </c>
    </row>
    <row r="3500" spans="1:6" ht="24.95" customHeight="1" x14ac:dyDescent="0.2">
      <c r="A3500" s="35">
        <v>3498</v>
      </c>
      <c r="B3500" s="36" t="s">
        <v>3223</v>
      </c>
      <c r="C3500" s="3">
        <f>8202+'2023'!E306+'2024'!E384</f>
        <v>9287.7000000000007</v>
      </c>
      <c r="D3500" s="4">
        <f>1846+'2023'!F306+'2024'!F384</f>
        <v>2132</v>
      </c>
      <c r="E3500" s="37">
        <v>44883</v>
      </c>
      <c r="F3500" s="53" t="s">
        <v>2184</v>
      </c>
    </row>
    <row r="3501" spans="1:6" ht="24.95" customHeight="1" x14ac:dyDescent="0.2">
      <c r="A3501" s="35">
        <v>3499</v>
      </c>
      <c r="B3501" s="36" t="s">
        <v>3111</v>
      </c>
      <c r="C3501" s="3">
        <v>9257.1246524559774</v>
      </c>
      <c r="D3501" s="4">
        <v>2510</v>
      </c>
      <c r="E3501" s="37">
        <v>40270</v>
      </c>
      <c r="F3501" s="53" t="s">
        <v>4</v>
      </c>
    </row>
    <row r="3502" spans="1:6" ht="24.95" customHeight="1" x14ac:dyDescent="0.2">
      <c r="A3502" s="35">
        <v>3500</v>
      </c>
      <c r="B3502" s="36" t="s">
        <v>3112</v>
      </c>
      <c r="C3502" s="3">
        <v>9253.5</v>
      </c>
      <c r="D3502" s="4">
        <v>2505</v>
      </c>
      <c r="E3502" s="37">
        <v>42545</v>
      </c>
      <c r="F3502" s="53" t="s">
        <v>129</v>
      </c>
    </row>
    <row r="3503" spans="1:6" ht="24.95" customHeight="1" x14ac:dyDescent="0.2">
      <c r="A3503" s="35">
        <v>3501</v>
      </c>
      <c r="B3503" s="36" t="s">
        <v>3113</v>
      </c>
      <c r="C3503" s="3">
        <v>9251.6218721038003</v>
      </c>
      <c r="D3503" s="4">
        <v>2903</v>
      </c>
      <c r="E3503" s="37">
        <v>37540</v>
      </c>
      <c r="F3503" s="53" t="s">
        <v>678</v>
      </c>
    </row>
    <row r="3504" spans="1:6" ht="24.95" customHeight="1" x14ac:dyDescent="0.2">
      <c r="A3504" s="35">
        <v>3502</v>
      </c>
      <c r="B3504" s="36" t="s">
        <v>3114</v>
      </c>
      <c r="C3504" s="3">
        <v>9245.35</v>
      </c>
      <c r="D3504" s="4">
        <v>1898</v>
      </c>
      <c r="E3504" s="37">
        <v>42188</v>
      </c>
      <c r="F3504" s="53" t="s">
        <v>4</v>
      </c>
    </row>
    <row r="3505" spans="1:6" ht="24.95" customHeight="1" x14ac:dyDescent="0.2">
      <c r="A3505" s="35">
        <v>3503</v>
      </c>
      <c r="B3505" s="36" t="s">
        <v>3115</v>
      </c>
      <c r="C3505" s="3">
        <v>9235.9823911028725</v>
      </c>
      <c r="D3505" s="4">
        <v>4461</v>
      </c>
      <c r="E3505" s="37">
        <v>37484</v>
      </c>
      <c r="F3505" s="53" t="s">
        <v>374</v>
      </c>
    </row>
    <row r="3506" spans="1:6" ht="24.95" customHeight="1" x14ac:dyDescent="0.2">
      <c r="A3506" s="35">
        <v>3504</v>
      </c>
      <c r="B3506" s="36" t="s">
        <v>3116</v>
      </c>
      <c r="C3506" s="3">
        <v>9233.11</v>
      </c>
      <c r="D3506" s="4">
        <v>1752</v>
      </c>
      <c r="E3506" s="37">
        <v>42426</v>
      </c>
      <c r="F3506" s="53" t="s">
        <v>439</v>
      </c>
    </row>
    <row r="3507" spans="1:6" ht="24.95" customHeight="1" x14ac:dyDescent="0.2">
      <c r="A3507" s="35">
        <v>3505</v>
      </c>
      <c r="B3507" s="36" t="s">
        <v>3117</v>
      </c>
      <c r="C3507" s="3">
        <v>9192.7421223354959</v>
      </c>
      <c r="D3507" s="4">
        <v>3002</v>
      </c>
      <c r="E3507" s="37">
        <v>38807</v>
      </c>
      <c r="F3507" s="53" t="s">
        <v>186</v>
      </c>
    </row>
    <row r="3508" spans="1:6" ht="24.95" customHeight="1" x14ac:dyDescent="0.2">
      <c r="A3508" s="35">
        <v>3506</v>
      </c>
      <c r="B3508" s="36" t="s">
        <v>3118</v>
      </c>
      <c r="C3508" s="3">
        <v>9188.4847080630225</v>
      </c>
      <c r="D3508" s="4">
        <v>2992</v>
      </c>
      <c r="E3508" s="37">
        <v>37589</v>
      </c>
      <c r="F3508" s="53" t="s">
        <v>678</v>
      </c>
    </row>
    <row r="3509" spans="1:6" ht="24.95" customHeight="1" x14ac:dyDescent="0.2">
      <c r="A3509" s="35">
        <v>3507</v>
      </c>
      <c r="B3509" s="36" t="s">
        <v>3119</v>
      </c>
      <c r="C3509" s="3">
        <v>9188</v>
      </c>
      <c r="D3509" s="4">
        <v>2030</v>
      </c>
      <c r="E3509" s="37">
        <v>43084</v>
      </c>
      <c r="F3509" s="53" t="s">
        <v>2239</v>
      </c>
    </row>
    <row r="3510" spans="1:6" ht="24.95" customHeight="1" x14ac:dyDescent="0.2">
      <c r="A3510" s="35">
        <v>3508</v>
      </c>
      <c r="B3510" s="36" t="s">
        <v>3120</v>
      </c>
      <c r="C3510" s="3">
        <v>9187</v>
      </c>
      <c r="D3510" s="4">
        <v>1760</v>
      </c>
      <c r="E3510" s="37">
        <v>43259</v>
      </c>
      <c r="F3510" s="53" t="s">
        <v>638</v>
      </c>
    </row>
    <row r="3511" spans="1:6" ht="24.95" customHeight="1" x14ac:dyDescent="0.2">
      <c r="A3511" s="35">
        <v>3509</v>
      </c>
      <c r="B3511" s="36" t="s">
        <v>3121</v>
      </c>
      <c r="C3511" s="3">
        <v>9185.2999999999993</v>
      </c>
      <c r="D3511" s="4">
        <v>1873</v>
      </c>
      <c r="E3511" s="37">
        <v>43357</v>
      </c>
      <c r="F3511" s="53" t="s">
        <v>505</v>
      </c>
    </row>
    <row r="3512" spans="1:6" ht="24.95" customHeight="1" x14ac:dyDescent="0.2">
      <c r="A3512" s="35">
        <v>3510</v>
      </c>
      <c r="B3512" s="36" t="s">
        <v>3122</v>
      </c>
      <c r="C3512" s="3">
        <v>9184.66</v>
      </c>
      <c r="D3512" s="4">
        <v>1979</v>
      </c>
      <c r="E3512" s="37">
        <v>42860</v>
      </c>
      <c r="F3512" s="53" t="s">
        <v>4</v>
      </c>
    </row>
    <row r="3513" spans="1:6" ht="24.95" customHeight="1" x14ac:dyDescent="0.2">
      <c r="A3513" s="35">
        <v>3511</v>
      </c>
      <c r="B3513" s="36" t="s">
        <v>3123</v>
      </c>
      <c r="C3513" s="3">
        <v>9169.1299999999992</v>
      </c>
      <c r="D3513" s="4">
        <v>2307</v>
      </c>
      <c r="E3513" s="37">
        <v>42769</v>
      </c>
      <c r="F3513" s="53" t="s">
        <v>2631</v>
      </c>
    </row>
    <row r="3514" spans="1:6" ht="24.95" customHeight="1" x14ac:dyDescent="0.2">
      <c r="A3514" s="35">
        <v>3512</v>
      </c>
      <c r="B3514" s="36" t="s">
        <v>4737</v>
      </c>
      <c r="C3514" s="3">
        <v>9145.7657553290082</v>
      </c>
      <c r="D3514" s="4">
        <v>2974</v>
      </c>
      <c r="E3514" s="37">
        <v>40802</v>
      </c>
      <c r="F3514" s="53" t="s">
        <v>6529</v>
      </c>
    </row>
    <row r="3515" spans="1:6" ht="24.95" customHeight="1" x14ac:dyDescent="0.2">
      <c r="A3515" s="35">
        <v>3513</v>
      </c>
      <c r="B3515" s="36" t="s">
        <v>3124</v>
      </c>
      <c r="C3515" s="3">
        <v>9119.5551436515289</v>
      </c>
      <c r="D3515" s="4">
        <v>2649</v>
      </c>
      <c r="E3515" s="37">
        <v>37918</v>
      </c>
      <c r="F3515" s="53" t="s">
        <v>444</v>
      </c>
    </row>
    <row r="3516" spans="1:6" ht="24.95" customHeight="1" x14ac:dyDescent="0.2">
      <c r="A3516" s="35">
        <v>3514</v>
      </c>
      <c r="B3516" s="36" t="s">
        <v>3125</v>
      </c>
      <c r="C3516" s="3">
        <v>9113.1835032437448</v>
      </c>
      <c r="D3516" s="4">
        <v>3944</v>
      </c>
      <c r="E3516" s="37">
        <v>36588</v>
      </c>
      <c r="F3516" s="53" t="s">
        <v>699</v>
      </c>
    </row>
    <row r="3517" spans="1:6" ht="24.95" customHeight="1" x14ac:dyDescent="0.2">
      <c r="A3517" s="35">
        <v>3515</v>
      </c>
      <c r="B3517" s="36" t="s">
        <v>7288</v>
      </c>
      <c r="C3517" s="3">
        <f>'2024'!E169</f>
        <v>9113</v>
      </c>
      <c r="D3517" s="4">
        <f>'2024'!F169</f>
        <v>1611</v>
      </c>
      <c r="E3517" s="37">
        <v>45429</v>
      </c>
      <c r="F3517" s="53" t="s">
        <v>129</v>
      </c>
    </row>
    <row r="3518" spans="1:6" ht="24.95" customHeight="1" x14ac:dyDescent="0.2">
      <c r="A3518" s="35">
        <v>3516</v>
      </c>
      <c r="B3518" s="36" t="s">
        <v>3126</v>
      </c>
      <c r="C3518" s="3">
        <v>9108.5495829471729</v>
      </c>
      <c r="D3518" s="4">
        <v>3656</v>
      </c>
      <c r="E3518" s="37">
        <v>37785</v>
      </c>
      <c r="F3518" s="53" t="s">
        <v>3127</v>
      </c>
    </row>
    <row r="3519" spans="1:6" ht="24.95" customHeight="1" x14ac:dyDescent="0.2">
      <c r="A3519" s="35">
        <v>3517</v>
      </c>
      <c r="B3519" s="36" t="s">
        <v>3128</v>
      </c>
      <c r="C3519" s="3">
        <v>9107.82</v>
      </c>
      <c r="D3519" s="4">
        <v>1784</v>
      </c>
      <c r="E3519" s="37">
        <v>42006</v>
      </c>
      <c r="F3519" s="53" t="s">
        <v>817</v>
      </c>
    </row>
    <row r="3520" spans="1:6" ht="24.95" customHeight="1" x14ac:dyDescent="0.2">
      <c r="A3520" s="35">
        <v>3518</v>
      </c>
      <c r="B3520" s="36" t="s">
        <v>3129</v>
      </c>
      <c r="C3520" s="3">
        <v>9101.48</v>
      </c>
      <c r="D3520" s="4">
        <v>1556</v>
      </c>
      <c r="E3520" s="37">
        <v>44344</v>
      </c>
      <c r="F3520" s="53" t="s">
        <v>4</v>
      </c>
    </row>
    <row r="3521" spans="1:6" ht="24.95" customHeight="1" x14ac:dyDescent="0.2">
      <c r="A3521" s="35">
        <v>3519</v>
      </c>
      <c r="B3521" s="36" t="s">
        <v>3130</v>
      </c>
      <c r="C3521" s="3">
        <v>9095.2270620945328</v>
      </c>
      <c r="D3521" s="4">
        <v>4131</v>
      </c>
      <c r="E3521" s="37">
        <v>37729</v>
      </c>
      <c r="F3521" s="53" t="s">
        <v>1541</v>
      </c>
    </row>
    <row r="3522" spans="1:6" ht="24.95" customHeight="1" x14ac:dyDescent="0.2">
      <c r="A3522" s="35">
        <v>3520</v>
      </c>
      <c r="B3522" s="36" t="s">
        <v>3131</v>
      </c>
      <c r="C3522" s="3">
        <v>9071.01</v>
      </c>
      <c r="D3522" s="4">
        <v>1853</v>
      </c>
      <c r="E3522" s="37">
        <v>43126</v>
      </c>
      <c r="F3522" s="53" t="s">
        <v>505</v>
      </c>
    </row>
    <row r="3523" spans="1:6" ht="24.95" customHeight="1" x14ac:dyDescent="0.2">
      <c r="A3523" s="35">
        <v>3521</v>
      </c>
      <c r="B3523" s="36" t="s">
        <v>3132</v>
      </c>
      <c r="C3523" s="3">
        <v>9069.7405004633929</v>
      </c>
      <c r="D3523" s="4">
        <v>2232</v>
      </c>
      <c r="E3523" s="37">
        <v>41824</v>
      </c>
      <c r="F3523" s="53" t="s">
        <v>505</v>
      </c>
    </row>
    <row r="3524" spans="1:6" ht="24.95" customHeight="1" x14ac:dyDescent="0.2">
      <c r="A3524" s="35">
        <v>3522</v>
      </c>
      <c r="B3524" s="36" t="s">
        <v>7289</v>
      </c>
      <c r="C3524" s="3">
        <f>'2024'!E170</f>
        <v>9044.56</v>
      </c>
      <c r="D3524" s="4">
        <f>'2024'!F170</f>
        <v>1334</v>
      </c>
      <c r="E3524" s="37">
        <v>45408</v>
      </c>
      <c r="F3524" s="53" t="s">
        <v>638</v>
      </c>
    </row>
    <row r="3525" spans="1:6" ht="24.95" customHeight="1" x14ac:dyDescent="0.2">
      <c r="A3525" s="35">
        <v>3523</v>
      </c>
      <c r="B3525" s="36" t="s">
        <v>3133</v>
      </c>
      <c r="C3525" s="3">
        <v>9042.98</v>
      </c>
      <c r="D3525" s="4">
        <v>1402</v>
      </c>
      <c r="E3525" s="37">
        <v>44583</v>
      </c>
      <c r="F3525" s="53" t="s">
        <v>1051</v>
      </c>
    </row>
    <row r="3526" spans="1:6" ht="24.95" customHeight="1" x14ac:dyDescent="0.2">
      <c r="A3526" s="35">
        <v>3524</v>
      </c>
      <c r="B3526" s="36" t="s">
        <v>3134</v>
      </c>
      <c r="C3526" s="3">
        <v>9022</v>
      </c>
      <c r="D3526" s="4">
        <v>2406</v>
      </c>
      <c r="E3526" s="37">
        <v>42328</v>
      </c>
      <c r="F3526" s="53" t="s">
        <v>272</v>
      </c>
    </row>
    <row r="3527" spans="1:6" ht="24.95" customHeight="1" x14ac:dyDescent="0.2">
      <c r="A3527" s="35">
        <v>3525</v>
      </c>
      <c r="B3527" s="36" t="s">
        <v>3135</v>
      </c>
      <c r="C3527" s="3">
        <v>9021</v>
      </c>
      <c r="D3527" s="4">
        <v>1434</v>
      </c>
      <c r="E3527" s="37">
        <v>44582</v>
      </c>
      <c r="F3527" s="53" t="s">
        <v>129</v>
      </c>
    </row>
    <row r="3528" spans="1:6" ht="24.95" customHeight="1" x14ac:dyDescent="0.2">
      <c r="A3528" s="35">
        <v>3526</v>
      </c>
      <c r="B3528" s="36" t="s">
        <v>4738</v>
      </c>
      <c r="C3528" s="3">
        <v>9019.7810472659876</v>
      </c>
      <c r="D3528" s="4">
        <v>2594</v>
      </c>
      <c r="E3528" s="37">
        <v>40991</v>
      </c>
      <c r="F3528" s="53" t="s">
        <v>817</v>
      </c>
    </row>
    <row r="3529" spans="1:6" ht="24.95" customHeight="1" x14ac:dyDescent="0.2">
      <c r="A3529" s="35">
        <v>3527</v>
      </c>
      <c r="B3529" s="36" t="s">
        <v>3136</v>
      </c>
      <c r="C3529" s="3">
        <v>9005.09</v>
      </c>
      <c r="D3529" s="4">
        <v>1733</v>
      </c>
      <c r="E3529" s="37">
        <v>44435</v>
      </c>
      <c r="F3529" s="53" t="s">
        <v>505</v>
      </c>
    </row>
    <row r="3530" spans="1:6" ht="24.95" customHeight="1" x14ac:dyDescent="0.2">
      <c r="A3530" s="35">
        <v>3528</v>
      </c>
      <c r="B3530" s="36" t="s">
        <v>3137</v>
      </c>
      <c r="C3530" s="3">
        <v>9005</v>
      </c>
      <c r="D3530" s="4">
        <v>1949</v>
      </c>
      <c r="E3530" s="37">
        <v>43518</v>
      </c>
      <c r="F3530" s="53" t="s">
        <v>837</v>
      </c>
    </row>
    <row r="3531" spans="1:6" ht="24.95" customHeight="1" x14ac:dyDescent="0.2">
      <c r="A3531" s="35">
        <v>3529</v>
      </c>
      <c r="B3531" s="36" t="s">
        <v>4739</v>
      </c>
      <c r="C3531" s="3">
        <v>8993.7152455977757</v>
      </c>
      <c r="D3531" s="4">
        <v>2332</v>
      </c>
      <c r="E3531" s="37">
        <v>40606</v>
      </c>
      <c r="F3531" s="53" t="s">
        <v>23</v>
      </c>
    </row>
    <row r="3532" spans="1:6" ht="24.95" customHeight="1" x14ac:dyDescent="0.2">
      <c r="A3532" s="35">
        <v>3530</v>
      </c>
      <c r="B3532" s="36" t="s">
        <v>3138</v>
      </c>
      <c r="C3532" s="3">
        <v>8987.1987951807241</v>
      </c>
      <c r="D3532" s="4">
        <v>25152</v>
      </c>
      <c r="E3532" s="37">
        <v>34313</v>
      </c>
      <c r="F3532" s="53" t="s">
        <v>2476</v>
      </c>
    </row>
    <row r="3533" spans="1:6" ht="24.95" customHeight="1" x14ac:dyDescent="0.2">
      <c r="A3533" s="35">
        <v>3531</v>
      </c>
      <c r="B3533" s="36" t="s">
        <v>3361</v>
      </c>
      <c r="C3533" s="3">
        <f>6973+'2023'!E302+'2024'!E321</f>
        <v>8979.9500000000007</v>
      </c>
      <c r="D3533" s="4">
        <f>2003+'2023'!F302+'2024'!F321</f>
        <v>2560</v>
      </c>
      <c r="E3533" s="37">
        <v>44694</v>
      </c>
      <c r="F3533" s="53" t="s">
        <v>2184</v>
      </c>
    </row>
    <row r="3534" spans="1:6" ht="24.95" customHeight="1" x14ac:dyDescent="0.2">
      <c r="A3534" s="35">
        <v>3532</v>
      </c>
      <c r="B3534" s="36" t="s">
        <v>3139</v>
      </c>
      <c r="C3534" s="3">
        <v>8932.7502316960145</v>
      </c>
      <c r="D3534" s="4">
        <v>4783</v>
      </c>
      <c r="E3534" s="37">
        <v>36574</v>
      </c>
      <c r="F3534" s="53" t="s">
        <v>6520</v>
      </c>
    </row>
    <row r="3535" spans="1:6" ht="24.95" customHeight="1" x14ac:dyDescent="0.2">
      <c r="A3535" s="35">
        <v>3533</v>
      </c>
      <c r="B3535" s="36" t="s">
        <v>3140</v>
      </c>
      <c r="C3535" s="3">
        <v>8916.5315106580165</v>
      </c>
      <c r="D3535" s="4">
        <v>6036</v>
      </c>
      <c r="E3535" s="37">
        <v>35951</v>
      </c>
      <c r="F3535" s="53" t="s">
        <v>673</v>
      </c>
    </row>
    <row r="3536" spans="1:6" ht="24.95" customHeight="1" x14ac:dyDescent="0.2">
      <c r="A3536" s="35">
        <v>3534</v>
      </c>
      <c r="B3536" s="36" t="s">
        <v>3141</v>
      </c>
      <c r="C3536" s="3">
        <v>8915.52</v>
      </c>
      <c r="D3536" s="4">
        <v>3190</v>
      </c>
      <c r="E3536" s="37">
        <v>42315</v>
      </c>
      <c r="F3536" s="53" t="s">
        <v>3142</v>
      </c>
    </row>
    <row r="3537" spans="1:6" ht="24.95" customHeight="1" x14ac:dyDescent="0.2">
      <c r="A3537" s="35">
        <v>3535</v>
      </c>
      <c r="B3537" s="36" t="s">
        <v>4740</v>
      </c>
      <c r="C3537" s="3">
        <v>8911.01807228916</v>
      </c>
      <c r="D3537" s="4">
        <v>4836</v>
      </c>
      <c r="E3537" s="37">
        <v>40789</v>
      </c>
      <c r="F3537" s="53" t="s">
        <v>1722</v>
      </c>
    </row>
    <row r="3538" spans="1:6" ht="24.95" customHeight="1" x14ac:dyDescent="0.2">
      <c r="A3538" s="35">
        <v>3536</v>
      </c>
      <c r="B3538" s="36" t="s">
        <v>4741</v>
      </c>
      <c r="C3538" s="3">
        <v>8902.9193697868395</v>
      </c>
      <c r="D3538" s="4">
        <v>2053</v>
      </c>
      <c r="E3538" s="37">
        <v>41306</v>
      </c>
      <c r="F3538" s="53" t="s">
        <v>45</v>
      </c>
    </row>
    <row r="3539" spans="1:6" ht="24.95" customHeight="1" x14ac:dyDescent="0.2">
      <c r="A3539" s="35">
        <v>3537</v>
      </c>
      <c r="B3539" s="36" t="s">
        <v>3143</v>
      </c>
      <c r="C3539" s="3">
        <v>8892.7199999999993</v>
      </c>
      <c r="D3539" s="4">
        <v>1492</v>
      </c>
      <c r="E3539" s="37">
        <v>44022</v>
      </c>
      <c r="F3539" s="53" t="s">
        <v>439</v>
      </c>
    </row>
    <row r="3540" spans="1:6" ht="24.95" customHeight="1" x14ac:dyDescent="0.2">
      <c r="A3540" s="35">
        <v>3538</v>
      </c>
      <c r="B3540" s="36" t="s">
        <v>3144</v>
      </c>
      <c r="C3540" s="3">
        <v>8888.7279888785924</v>
      </c>
      <c r="D3540" s="4">
        <v>10794</v>
      </c>
      <c r="E3540" s="37">
        <v>34754</v>
      </c>
      <c r="F3540" s="53" t="s">
        <v>6530</v>
      </c>
    </row>
    <row r="3541" spans="1:6" ht="24.95" customHeight="1" x14ac:dyDescent="0.2">
      <c r="A3541" s="35">
        <v>3539</v>
      </c>
      <c r="B3541" s="36" t="s">
        <v>3145</v>
      </c>
      <c r="C3541" s="3">
        <v>8878.3016682113066</v>
      </c>
      <c r="D3541" s="4">
        <v>3566</v>
      </c>
      <c r="E3541" s="37">
        <v>38996</v>
      </c>
      <c r="F3541" s="53" t="s">
        <v>3146</v>
      </c>
    </row>
    <row r="3542" spans="1:6" ht="24.95" customHeight="1" x14ac:dyDescent="0.2">
      <c r="A3542" s="35">
        <v>3540</v>
      </c>
      <c r="B3542" s="36" t="s">
        <v>4742</v>
      </c>
      <c r="C3542" s="3">
        <v>8872.2196478220576</v>
      </c>
      <c r="D3542" s="4">
        <v>2646</v>
      </c>
      <c r="E3542" s="37">
        <v>41369</v>
      </c>
      <c r="F3542" s="53" t="s">
        <v>311</v>
      </c>
    </row>
    <row r="3543" spans="1:6" ht="24.95" customHeight="1" x14ac:dyDescent="0.2">
      <c r="A3543" s="35">
        <v>3541</v>
      </c>
      <c r="B3543" s="36" t="s">
        <v>3147</v>
      </c>
      <c r="C3543" s="3">
        <v>8866.3200000000015</v>
      </c>
      <c r="D3543" s="4">
        <v>2153</v>
      </c>
      <c r="E3543" s="37">
        <v>42181</v>
      </c>
      <c r="F3543" s="53" t="s">
        <v>272</v>
      </c>
    </row>
    <row r="3544" spans="1:6" ht="24.95" customHeight="1" x14ac:dyDescent="0.2">
      <c r="A3544" s="35">
        <v>3542</v>
      </c>
      <c r="B3544" s="36" t="s">
        <v>3148</v>
      </c>
      <c r="C3544" s="3">
        <v>8864.1102873030595</v>
      </c>
      <c r="D3544" s="4">
        <v>2774</v>
      </c>
      <c r="E3544" s="37">
        <v>39185</v>
      </c>
      <c r="F3544" s="53" t="s">
        <v>1336</v>
      </c>
    </row>
    <row r="3545" spans="1:6" ht="24.95" customHeight="1" x14ac:dyDescent="0.2">
      <c r="A3545" s="35">
        <v>3543</v>
      </c>
      <c r="B3545" s="36" t="s">
        <v>3149</v>
      </c>
      <c r="C3545" s="3">
        <v>8860.4500000000007</v>
      </c>
      <c r="D3545" s="4">
        <v>1551</v>
      </c>
      <c r="E3545" s="37">
        <v>43413</v>
      </c>
      <c r="F3545" s="53" t="s">
        <v>505</v>
      </c>
    </row>
    <row r="3546" spans="1:6" ht="24.95" customHeight="1" x14ac:dyDescent="0.2">
      <c r="A3546" s="35">
        <v>3544</v>
      </c>
      <c r="B3546" s="36" t="s">
        <v>3150</v>
      </c>
      <c r="C3546" s="3">
        <v>8857</v>
      </c>
      <c r="D3546" s="4">
        <v>1990</v>
      </c>
      <c r="E3546" s="37">
        <v>42517</v>
      </c>
      <c r="F3546" s="53" t="s">
        <v>129</v>
      </c>
    </row>
    <row r="3547" spans="1:6" ht="24.95" customHeight="1" x14ac:dyDescent="0.2">
      <c r="A3547" s="35">
        <v>3545</v>
      </c>
      <c r="B3547" s="36" t="s">
        <v>3152</v>
      </c>
      <c r="C3547" s="3">
        <v>8823.0300000000007</v>
      </c>
      <c r="D3547" s="4">
        <v>1607</v>
      </c>
      <c r="E3547" s="37">
        <v>43042</v>
      </c>
      <c r="F3547" s="53" t="s">
        <v>505</v>
      </c>
    </row>
    <row r="3548" spans="1:6" ht="24.95" customHeight="1" x14ac:dyDescent="0.2">
      <c r="A3548" s="35">
        <v>3546</v>
      </c>
      <c r="B3548" s="36" t="s">
        <v>3153</v>
      </c>
      <c r="C3548" s="3">
        <v>8822.9500000000007</v>
      </c>
      <c r="D3548" s="4">
        <v>1544</v>
      </c>
      <c r="E3548" s="37">
        <v>43721</v>
      </c>
      <c r="F3548" s="53" t="s">
        <v>505</v>
      </c>
    </row>
    <row r="3549" spans="1:6" ht="24.95" customHeight="1" x14ac:dyDescent="0.2">
      <c r="A3549" s="35">
        <v>3547</v>
      </c>
      <c r="B3549" s="36" t="s">
        <v>3154</v>
      </c>
      <c r="C3549" s="3">
        <v>8820.6672845227058</v>
      </c>
      <c r="D3549" s="4">
        <v>2673</v>
      </c>
      <c r="E3549" s="37">
        <v>39591</v>
      </c>
      <c r="F3549" s="53" t="s">
        <v>1541</v>
      </c>
    </row>
    <row r="3550" spans="1:6" ht="24.95" customHeight="1" x14ac:dyDescent="0.2">
      <c r="A3550" s="35">
        <v>3548</v>
      </c>
      <c r="B3550" s="36" t="s">
        <v>7290</v>
      </c>
      <c r="C3550" s="3">
        <f>'2024'!E172</f>
        <v>8816.6500000000015</v>
      </c>
      <c r="D3550" s="4">
        <f>'2024'!F172</f>
        <v>1595</v>
      </c>
      <c r="E3550" s="37">
        <v>45618</v>
      </c>
      <c r="F3550" s="53" t="s">
        <v>439</v>
      </c>
    </row>
    <row r="3551" spans="1:6" ht="24.95" customHeight="1" x14ac:dyDescent="0.2">
      <c r="A3551" s="35">
        <v>3549</v>
      </c>
      <c r="B3551" s="36" t="s">
        <v>3155</v>
      </c>
      <c r="C3551" s="3">
        <v>8814.2956441149217</v>
      </c>
      <c r="D3551" s="4">
        <v>3277</v>
      </c>
      <c r="E3551" s="37">
        <v>37470</v>
      </c>
      <c r="F3551" s="53" t="s">
        <v>1534</v>
      </c>
    </row>
    <row r="3552" spans="1:6" ht="24.95" customHeight="1" x14ac:dyDescent="0.2">
      <c r="A3552" s="35">
        <v>3550</v>
      </c>
      <c r="B3552" s="36" t="s">
        <v>3156</v>
      </c>
      <c r="C3552" s="3">
        <v>8809.893419833179</v>
      </c>
      <c r="D3552" s="4">
        <v>2716</v>
      </c>
      <c r="E3552" s="37">
        <v>38821</v>
      </c>
      <c r="F3552" s="53" t="s">
        <v>125</v>
      </c>
    </row>
    <row r="3553" spans="1:6" ht="24.95" customHeight="1" x14ac:dyDescent="0.2">
      <c r="A3553" s="35">
        <v>3551</v>
      </c>
      <c r="B3553" s="36" t="s">
        <v>3157</v>
      </c>
      <c r="C3553" s="3">
        <v>8804.4</v>
      </c>
      <c r="D3553" s="4">
        <v>1883</v>
      </c>
      <c r="E3553" s="37">
        <v>43868</v>
      </c>
      <c r="F3553" s="53" t="s">
        <v>311</v>
      </c>
    </row>
    <row r="3554" spans="1:6" ht="24.95" customHeight="1" x14ac:dyDescent="0.2">
      <c r="A3554" s="35">
        <v>3552</v>
      </c>
      <c r="B3554" s="36" t="s">
        <v>3158</v>
      </c>
      <c r="C3554" s="3">
        <v>8796.3392029657098</v>
      </c>
      <c r="D3554" s="4">
        <v>2977</v>
      </c>
      <c r="E3554" s="37">
        <v>37911</v>
      </c>
      <c r="F3554" s="53" t="s">
        <v>6530</v>
      </c>
    </row>
    <row r="3555" spans="1:6" ht="24.95" customHeight="1" x14ac:dyDescent="0.2">
      <c r="A3555" s="35">
        <v>3553</v>
      </c>
      <c r="B3555" s="36" t="s">
        <v>4743</v>
      </c>
      <c r="C3555" s="3">
        <v>8786.9265523633003</v>
      </c>
      <c r="D3555" s="4">
        <v>1963</v>
      </c>
      <c r="E3555" s="37">
        <v>41474</v>
      </c>
      <c r="F3555" s="53" t="s">
        <v>272</v>
      </c>
    </row>
    <row r="3556" spans="1:6" ht="24.95" customHeight="1" x14ac:dyDescent="0.2">
      <c r="A3556" s="35">
        <v>3554</v>
      </c>
      <c r="B3556" s="36" t="s">
        <v>3159</v>
      </c>
      <c r="C3556" s="3">
        <v>8786.4921223354959</v>
      </c>
      <c r="D3556" s="4">
        <v>2604</v>
      </c>
      <c r="E3556" s="37">
        <v>38247</v>
      </c>
      <c r="F3556" s="53" t="s">
        <v>3160</v>
      </c>
    </row>
    <row r="3557" spans="1:6" ht="24.95" customHeight="1" x14ac:dyDescent="0.2">
      <c r="A3557" s="35">
        <v>3555</v>
      </c>
      <c r="B3557" s="36" t="s">
        <v>3161</v>
      </c>
      <c r="C3557" s="3">
        <v>8775</v>
      </c>
      <c r="D3557" s="4">
        <v>1813</v>
      </c>
      <c r="E3557" s="37">
        <v>42573</v>
      </c>
      <c r="F3557" s="53" t="s">
        <v>129</v>
      </c>
    </row>
    <row r="3558" spans="1:6" ht="24.95" customHeight="1" x14ac:dyDescent="0.2">
      <c r="A3558" s="35">
        <v>3556</v>
      </c>
      <c r="B3558" s="36" t="s">
        <v>3162</v>
      </c>
      <c r="C3558" s="3">
        <v>8770.1575532900824</v>
      </c>
      <c r="D3558" s="4">
        <v>2552</v>
      </c>
      <c r="E3558" s="37">
        <v>38429</v>
      </c>
      <c r="F3558" s="53" t="s">
        <v>763</v>
      </c>
    </row>
    <row r="3559" spans="1:6" ht="24.95" customHeight="1" x14ac:dyDescent="0.2">
      <c r="A3559" s="35">
        <v>3557</v>
      </c>
      <c r="B3559" s="36" t="s">
        <v>3163</v>
      </c>
      <c r="C3559" s="3">
        <v>8763.612140871177</v>
      </c>
      <c r="D3559" s="4">
        <v>2816</v>
      </c>
      <c r="E3559" s="37">
        <v>39640</v>
      </c>
      <c r="F3559" s="53" t="s">
        <v>482</v>
      </c>
    </row>
    <row r="3560" spans="1:6" ht="24.95" customHeight="1" x14ac:dyDescent="0.2">
      <c r="A3560" s="35">
        <v>3558</v>
      </c>
      <c r="B3560" s="36" t="s">
        <v>3164</v>
      </c>
      <c r="C3560" s="3">
        <v>8756.950880444856</v>
      </c>
      <c r="D3560" s="4">
        <v>2524</v>
      </c>
      <c r="E3560" s="37">
        <v>39479</v>
      </c>
      <c r="F3560" s="53" t="s">
        <v>3165</v>
      </c>
    </row>
    <row r="3561" spans="1:6" ht="24.95" customHeight="1" x14ac:dyDescent="0.2">
      <c r="A3561" s="35">
        <v>3559</v>
      </c>
      <c r="B3561" s="36" t="s">
        <v>3166</v>
      </c>
      <c r="C3561" s="3">
        <v>8738.0386932344773</v>
      </c>
      <c r="D3561" s="4">
        <v>2084</v>
      </c>
      <c r="E3561" s="37">
        <v>41838</v>
      </c>
      <c r="F3561" s="53" t="s">
        <v>4</v>
      </c>
    </row>
    <row r="3562" spans="1:6" ht="24.95" customHeight="1" x14ac:dyDescent="0.2">
      <c r="A3562" s="35">
        <v>3560</v>
      </c>
      <c r="B3562" s="36" t="s">
        <v>3167</v>
      </c>
      <c r="C3562" s="3">
        <v>8706.267377201113</v>
      </c>
      <c r="D3562" s="4">
        <v>4874</v>
      </c>
      <c r="E3562" s="37">
        <v>36352</v>
      </c>
      <c r="F3562" s="53" t="s">
        <v>2983</v>
      </c>
    </row>
    <row r="3563" spans="1:6" ht="24.95" customHeight="1" x14ac:dyDescent="0.2">
      <c r="A3563" s="35">
        <v>3561</v>
      </c>
      <c r="B3563" s="36" t="s">
        <v>3168</v>
      </c>
      <c r="C3563" s="3">
        <v>8684.7000000000007</v>
      </c>
      <c r="D3563" s="4">
        <v>1883</v>
      </c>
      <c r="E3563" s="37">
        <v>43441</v>
      </c>
      <c r="F3563" s="53" t="s">
        <v>837</v>
      </c>
    </row>
    <row r="3564" spans="1:6" ht="24.95" customHeight="1" x14ac:dyDescent="0.2">
      <c r="A3564" s="35">
        <v>3562</v>
      </c>
      <c r="B3564" s="36" t="s">
        <v>3169</v>
      </c>
      <c r="C3564" s="3">
        <v>8652.1084337349403</v>
      </c>
      <c r="D3564" s="4">
        <v>7609</v>
      </c>
      <c r="E3564" s="37">
        <v>35132</v>
      </c>
      <c r="F3564" s="53" t="s">
        <v>673</v>
      </c>
    </row>
    <row r="3565" spans="1:6" ht="24.95" customHeight="1" x14ac:dyDescent="0.2">
      <c r="A3565" s="35">
        <v>3563</v>
      </c>
      <c r="B3565" s="36" t="s">
        <v>3170</v>
      </c>
      <c r="C3565" s="3">
        <v>8647.9379054680267</v>
      </c>
      <c r="D3565" s="4">
        <v>2825</v>
      </c>
      <c r="E3565" s="37">
        <v>38674</v>
      </c>
      <c r="F3565" s="53" t="s">
        <v>1066</v>
      </c>
    </row>
    <row r="3566" spans="1:6" ht="24.95" customHeight="1" x14ac:dyDescent="0.2">
      <c r="A3566" s="35">
        <v>3564</v>
      </c>
      <c r="B3566" s="36" t="s">
        <v>3171</v>
      </c>
      <c r="C3566" s="3">
        <v>8634.4416126042634</v>
      </c>
      <c r="D3566" s="4">
        <v>2538</v>
      </c>
      <c r="E3566" s="37">
        <v>37694</v>
      </c>
      <c r="F3566" s="53" t="s">
        <v>673</v>
      </c>
    </row>
    <row r="3567" spans="1:6" ht="24.95" customHeight="1" x14ac:dyDescent="0.2">
      <c r="A3567" s="35">
        <v>3565</v>
      </c>
      <c r="B3567" s="36" t="s">
        <v>6420</v>
      </c>
      <c r="C3567" s="3">
        <f>'2023'!E183</f>
        <v>8630</v>
      </c>
      <c r="D3567" s="4">
        <f>'2023'!F183</f>
        <v>1460</v>
      </c>
      <c r="E3567" s="37">
        <v>45121</v>
      </c>
      <c r="F3567" s="53" t="s">
        <v>439</v>
      </c>
    </row>
    <row r="3568" spans="1:6" ht="24.95" customHeight="1" x14ac:dyDescent="0.2">
      <c r="A3568" s="35">
        <v>3566</v>
      </c>
      <c r="B3568" s="36" t="s">
        <v>3322</v>
      </c>
      <c r="C3568" s="3">
        <v>8624.3049119555144</v>
      </c>
      <c r="D3568" s="4">
        <v>2043</v>
      </c>
      <c r="E3568" s="37">
        <v>41607</v>
      </c>
      <c r="F3568" s="53" t="s">
        <v>4</v>
      </c>
    </row>
    <row r="3569" spans="1:6" ht="24.95" customHeight="1" x14ac:dyDescent="0.2">
      <c r="A3569" s="35">
        <v>3567</v>
      </c>
      <c r="B3569" s="36" t="s">
        <v>3172</v>
      </c>
      <c r="C3569" s="3">
        <v>8624.0152919369793</v>
      </c>
      <c r="D3569" s="4">
        <v>1925</v>
      </c>
      <c r="E3569" s="37">
        <v>41712</v>
      </c>
      <c r="F3569" s="53" t="s">
        <v>817</v>
      </c>
    </row>
    <row r="3570" spans="1:6" ht="24.95" customHeight="1" x14ac:dyDescent="0.2">
      <c r="A3570" s="35">
        <v>3568</v>
      </c>
      <c r="B3570" s="36" t="s">
        <v>3173</v>
      </c>
      <c r="C3570" s="3">
        <v>8620.1343836886008</v>
      </c>
      <c r="D3570" s="4">
        <v>2723</v>
      </c>
      <c r="E3570" s="37">
        <v>38548</v>
      </c>
      <c r="F3570" s="53" t="s">
        <v>746</v>
      </c>
    </row>
    <row r="3571" spans="1:6" ht="24.95" customHeight="1" x14ac:dyDescent="0.2">
      <c r="A3571" s="35">
        <v>3569</v>
      </c>
      <c r="B3571" s="36" t="s">
        <v>3174</v>
      </c>
      <c r="C3571" s="3">
        <v>8610.7999999999993</v>
      </c>
      <c r="D3571" s="4">
        <v>1770</v>
      </c>
      <c r="E3571" s="37">
        <v>44526</v>
      </c>
      <c r="F3571" s="53" t="s">
        <v>382</v>
      </c>
    </row>
    <row r="3572" spans="1:6" ht="24.95" customHeight="1" x14ac:dyDescent="0.2">
      <c r="A3572" s="35">
        <v>3570</v>
      </c>
      <c r="B3572" s="36" t="s">
        <v>4744</v>
      </c>
      <c r="C3572" s="3">
        <v>8596.9358202038929</v>
      </c>
      <c r="D3572" s="4">
        <v>2449</v>
      </c>
      <c r="E3572" s="37">
        <v>39682</v>
      </c>
      <c r="F3572" s="53" t="s">
        <v>746</v>
      </c>
    </row>
    <row r="3573" spans="1:6" ht="24.95" customHeight="1" x14ac:dyDescent="0.2">
      <c r="A3573" s="35">
        <v>3571</v>
      </c>
      <c r="B3573" s="36" t="s">
        <v>3175</v>
      </c>
      <c r="C3573" s="3">
        <v>8578.979379054681</v>
      </c>
      <c r="D3573" s="4">
        <v>2644</v>
      </c>
      <c r="E3573" s="37">
        <v>40501</v>
      </c>
      <c r="F3573" s="53" t="s">
        <v>4</v>
      </c>
    </row>
    <row r="3574" spans="1:6" ht="24.95" customHeight="1" x14ac:dyDescent="0.2">
      <c r="A3574" s="35">
        <v>3572</v>
      </c>
      <c r="B3574" s="36" t="s">
        <v>3176</v>
      </c>
      <c r="C3574" s="3">
        <v>8577.4443929564422</v>
      </c>
      <c r="D3574" s="4">
        <v>2755</v>
      </c>
      <c r="E3574" s="37">
        <v>38345</v>
      </c>
      <c r="F3574" s="53" t="s">
        <v>95</v>
      </c>
    </row>
    <row r="3575" spans="1:6" ht="24.95" customHeight="1" x14ac:dyDescent="0.2">
      <c r="A3575" s="35">
        <v>3573</v>
      </c>
      <c r="B3575" s="36" t="s">
        <v>3177</v>
      </c>
      <c r="C3575" s="3">
        <v>8572.4629286376276</v>
      </c>
      <c r="D3575" s="4">
        <v>6347</v>
      </c>
      <c r="E3575" s="37">
        <v>35314</v>
      </c>
      <c r="F3575" s="53" t="s">
        <v>673</v>
      </c>
    </row>
    <row r="3576" spans="1:6" ht="24.95" customHeight="1" x14ac:dyDescent="0.2">
      <c r="A3576" s="35">
        <v>3574</v>
      </c>
      <c r="B3576" s="36" t="s">
        <v>3178</v>
      </c>
      <c r="C3576" s="3">
        <v>8559</v>
      </c>
      <c r="D3576" s="4">
        <v>1518</v>
      </c>
      <c r="E3576" s="37">
        <v>44134</v>
      </c>
      <c r="F3576" s="53" t="s">
        <v>129</v>
      </c>
    </row>
    <row r="3577" spans="1:6" ht="24.95" customHeight="1" x14ac:dyDescent="0.2">
      <c r="A3577" s="35">
        <v>3575</v>
      </c>
      <c r="B3577" s="36" t="s">
        <v>4745</v>
      </c>
      <c r="C3577" s="3">
        <v>8558.6842075996283</v>
      </c>
      <c r="D3577" s="4">
        <v>5053</v>
      </c>
      <c r="E3577" s="37">
        <v>40454</v>
      </c>
      <c r="F3577" s="53" t="s">
        <v>1722</v>
      </c>
    </row>
    <row r="3578" spans="1:6" ht="24.95" customHeight="1" x14ac:dyDescent="0.2">
      <c r="A3578" s="35">
        <v>3576</v>
      </c>
      <c r="B3578" s="36" t="s">
        <v>3179</v>
      </c>
      <c r="C3578" s="3">
        <v>8558.5400000000009</v>
      </c>
      <c r="D3578" s="4">
        <v>1839</v>
      </c>
      <c r="E3578" s="37">
        <v>42496</v>
      </c>
      <c r="F3578" s="53" t="s">
        <v>505</v>
      </c>
    </row>
    <row r="3579" spans="1:6" ht="24.95" customHeight="1" x14ac:dyDescent="0.2">
      <c r="A3579" s="35">
        <v>3577</v>
      </c>
      <c r="B3579" s="36" t="s">
        <v>3180</v>
      </c>
      <c r="C3579" s="3">
        <v>8556</v>
      </c>
      <c r="D3579" s="4">
        <v>1866</v>
      </c>
      <c r="E3579" s="37">
        <v>43273</v>
      </c>
      <c r="F3579" s="53" t="s">
        <v>3181</v>
      </c>
    </row>
    <row r="3580" spans="1:6" ht="24.95" customHeight="1" x14ac:dyDescent="0.2">
      <c r="A3580" s="35">
        <v>3578</v>
      </c>
      <c r="B3580" s="36" t="s">
        <v>3182</v>
      </c>
      <c r="C3580" s="3">
        <v>8542.0528266913807</v>
      </c>
      <c r="D3580" s="4">
        <v>10176</v>
      </c>
      <c r="E3580" s="37">
        <v>34796</v>
      </c>
      <c r="F3580" s="53" t="s">
        <v>6530</v>
      </c>
    </row>
    <row r="3581" spans="1:6" ht="24.95" customHeight="1" x14ac:dyDescent="0.2">
      <c r="A3581" s="35">
        <v>3579</v>
      </c>
      <c r="B3581" s="36" t="s">
        <v>3183</v>
      </c>
      <c r="C3581" s="3">
        <v>8540.7495366079711</v>
      </c>
      <c r="D3581" s="4">
        <v>3259</v>
      </c>
      <c r="E3581" s="37">
        <v>39920</v>
      </c>
      <c r="F3581" s="53" t="s">
        <v>1722</v>
      </c>
    </row>
    <row r="3582" spans="1:6" ht="24.95" customHeight="1" x14ac:dyDescent="0.2">
      <c r="A3582" s="35">
        <v>3580</v>
      </c>
      <c r="B3582" s="36" t="s">
        <v>3185</v>
      </c>
      <c r="C3582" s="3">
        <v>8531.0499999999993</v>
      </c>
      <c r="D3582" s="4">
        <v>1473</v>
      </c>
      <c r="E3582" s="37">
        <v>43441</v>
      </c>
      <c r="F3582" s="53" t="s">
        <v>4</v>
      </c>
    </row>
    <row r="3583" spans="1:6" ht="24.95" customHeight="1" x14ac:dyDescent="0.2">
      <c r="A3583" s="35">
        <v>3581</v>
      </c>
      <c r="B3583" s="36" t="s">
        <v>3186</v>
      </c>
      <c r="C3583" s="3">
        <v>8522.4745134383702</v>
      </c>
      <c r="D3583" s="4">
        <v>2675</v>
      </c>
      <c r="E3583" s="37">
        <v>38835</v>
      </c>
      <c r="F3583" s="53" t="s">
        <v>3187</v>
      </c>
    </row>
    <row r="3584" spans="1:6" ht="24.95" customHeight="1" x14ac:dyDescent="0.2">
      <c r="A3584" s="35">
        <v>3582</v>
      </c>
      <c r="B3584" s="36" t="s">
        <v>3188</v>
      </c>
      <c r="C3584" s="3">
        <v>8496.8721037998148</v>
      </c>
      <c r="D3584" s="4">
        <v>7714</v>
      </c>
      <c r="E3584" s="37">
        <v>35482</v>
      </c>
      <c r="F3584" s="53" t="s">
        <v>673</v>
      </c>
    </row>
    <row r="3585" spans="1:6" ht="24.95" customHeight="1" x14ac:dyDescent="0.2">
      <c r="A3585" s="35">
        <v>3583</v>
      </c>
      <c r="B3585" s="36" t="s">
        <v>3189</v>
      </c>
      <c r="C3585" s="3">
        <v>8492</v>
      </c>
      <c r="D3585" s="4">
        <v>1464</v>
      </c>
      <c r="E3585" s="37">
        <v>44568</v>
      </c>
      <c r="F3585" s="53" t="s">
        <v>3190</v>
      </c>
    </row>
    <row r="3586" spans="1:6" ht="24.95" customHeight="1" x14ac:dyDescent="0.2">
      <c r="A3586" s="35">
        <v>3584</v>
      </c>
      <c r="B3586" s="36" t="s">
        <v>3191</v>
      </c>
      <c r="C3586" s="3">
        <v>8484.1288229842448</v>
      </c>
      <c r="D3586" s="4">
        <v>24056</v>
      </c>
      <c r="E3586" s="37">
        <v>34257</v>
      </c>
      <c r="F3586" s="53" t="s">
        <v>2476</v>
      </c>
    </row>
    <row r="3587" spans="1:6" ht="24.95" customHeight="1" x14ac:dyDescent="0.2">
      <c r="A3587" s="35">
        <v>3585</v>
      </c>
      <c r="B3587" s="36" t="s">
        <v>3192</v>
      </c>
      <c r="C3587" s="3">
        <v>8482.2900000000009</v>
      </c>
      <c r="D3587" s="4">
        <v>2249</v>
      </c>
      <c r="E3587" s="37">
        <v>42426</v>
      </c>
      <c r="F3587" s="53" t="s">
        <v>505</v>
      </c>
    </row>
    <row r="3588" spans="1:6" ht="24.95" customHeight="1" x14ac:dyDescent="0.2">
      <c r="A3588" s="35">
        <v>3586</v>
      </c>
      <c r="B3588" s="36" t="s">
        <v>4746</v>
      </c>
      <c r="C3588" s="3">
        <v>8481.0907089898046</v>
      </c>
      <c r="D3588" s="4">
        <v>2359</v>
      </c>
      <c r="E3588" s="37">
        <v>41110</v>
      </c>
      <c r="F3588" s="53" t="s">
        <v>817</v>
      </c>
    </row>
    <row r="3589" spans="1:6" ht="24.95" customHeight="1" x14ac:dyDescent="0.2">
      <c r="A3589" s="35">
        <v>3587</v>
      </c>
      <c r="B3589" s="36" t="s">
        <v>6403</v>
      </c>
      <c r="C3589" s="3">
        <f>'2023'!E184</f>
        <v>8461.11</v>
      </c>
      <c r="D3589" s="4">
        <f>'2023'!F184</f>
        <v>1392</v>
      </c>
      <c r="E3589" s="37">
        <v>45030</v>
      </c>
      <c r="F3589" s="53" t="s">
        <v>638</v>
      </c>
    </row>
    <row r="3590" spans="1:6" ht="24.95" customHeight="1" x14ac:dyDescent="0.2">
      <c r="A3590" s="35">
        <v>3588</v>
      </c>
      <c r="B3590" s="36" t="s">
        <v>3193</v>
      </c>
      <c r="C3590" s="3">
        <v>8460</v>
      </c>
      <c r="D3590" s="4">
        <v>3873</v>
      </c>
      <c r="E3590" s="37">
        <v>43084</v>
      </c>
      <c r="F3590" s="53" t="s">
        <v>3194</v>
      </c>
    </row>
    <row r="3591" spans="1:6" ht="24.95" customHeight="1" x14ac:dyDescent="0.2">
      <c r="A3591" s="35">
        <v>3589</v>
      </c>
      <c r="B3591" s="36" t="s">
        <v>3195</v>
      </c>
      <c r="C3591" s="3">
        <v>8450.5329008341068</v>
      </c>
      <c r="D3591" s="4">
        <v>2274</v>
      </c>
      <c r="E3591" s="37">
        <v>40599</v>
      </c>
      <c r="F3591" s="53" t="s">
        <v>6526</v>
      </c>
    </row>
    <row r="3592" spans="1:6" ht="24.95" customHeight="1" x14ac:dyDescent="0.2">
      <c r="A3592" s="35">
        <v>3590</v>
      </c>
      <c r="B3592" s="36" t="s">
        <v>3196</v>
      </c>
      <c r="C3592" s="3">
        <v>8440.6</v>
      </c>
      <c r="D3592" s="4">
        <v>2022</v>
      </c>
      <c r="E3592" s="37">
        <v>43196</v>
      </c>
      <c r="F3592" s="53" t="s">
        <v>2239</v>
      </c>
    </row>
    <row r="3593" spans="1:6" ht="24.95" customHeight="1" x14ac:dyDescent="0.2">
      <c r="A3593" s="35">
        <v>3591</v>
      </c>
      <c r="B3593" s="36" t="s">
        <v>3197</v>
      </c>
      <c r="C3593" s="3">
        <v>8432.5764596848931</v>
      </c>
      <c r="D3593" s="4">
        <v>4884</v>
      </c>
      <c r="E3593" s="37">
        <v>35839</v>
      </c>
      <c r="F3593" s="53" t="s">
        <v>176</v>
      </c>
    </row>
    <row r="3594" spans="1:6" ht="24.95" customHeight="1" x14ac:dyDescent="0.2">
      <c r="A3594" s="35">
        <v>3592</v>
      </c>
      <c r="B3594" s="36" t="s">
        <v>3198</v>
      </c>
      <c r="C3594" s="3">
        <v>8430.2594995366089</v>
      </c>
      <c r="D3594" s="4">
        <v>3845</v>
      </c>
      <c r="E3594" s="37">
        <v>38107</v>
      </c>
      <c r="F3594" s="53" t="s">
        <v>6520</v>
      </c>
    </row>
    <row r="3595" spans="1:6" ht="24.95" customHeight="1" x14ac:dyDescent="0.2">
      <c r="A3595" s="35">
        <v>3593</v>
      </c>
      <c r="B3595" s="36" t="s">
        <v>3199</v>
      </c>
      <c r="C3595" s="3">
        <v>8412.1003243744217</v>
      </c>
      <c r="D3595" s="4">
        <v>3084</v>
      </c>
      <c r="E3595" s="37">
        <v>38506</v>
      </c>
      <c r="F3595" s="53" t="s">
        <v>6531</v>
      </c>
    </row>
    <row r="3596" spans="1:6" ht="24.95" customHeight="1" x14ac:dyDescent="0.2">
      <c r="A3596" s="35">
        <v>3594</v>
      </c>
      <c r="B3596" s="36" t="s">
        <v>7291</v>
      </c>
      <c r="C3596" s="3">
        <f>'2024'!E173</f>
        <v>8407.4000000000015</v>
      </c>
      <c r="D3596" s="4">
        <f>'2024'!F173</f>
        <v>1542</v>
      </c>
      <c r="E3596" s="37">
        <v>45303</v>
      </c>
      <c r="F3596" s="53" t="s">
        <v>311</v>
      </c>
    </row>
    <row r="3597" spans="1:6" ht="24.95" customHeight="1" x14ac:dyDescent="0.2">
      <c r="A3597" s="35">
        <v>3595</v>
      </c>
      <c r="B3597" s="36" t="s">
        <v>3200</v>
      </c>
      <c r="C3597" s="3">
        <v>8405.3521779425391</v>
      </c>
      <c r="D3597" s="4">
        <v>2470</v>
      </c>
      <c r="E3597" s="37">
        <v>37680</v>
      </c>
      <c r="F3597" s="53" t="s">
        <v>673</v>
      </c>
    </row>
    <row r="3598" spans="1:6" ht="24.95" customHeight="1" x14ac:dyDescent="0.2">
      <c r="A3598" s="35">
        <v>3596</v>
      </c>
      <c r="B3598" s="36" t="s">
        <v>3201</v>
      </c>
      <c r="C3598" s="3">
        <v>8405</v>
      </c>
      <c r="D3598" s="4">
        <v>1845</v>
      </c>
      <c r="E3598" s="37">
        <v>43882</v>
      </c>
      <c r="F3598" s="53" t="s">
        <v>129</v>
      </c>
    </row>
    <row r="3599" spans="1:6" ht="24.95" customHeight="1" x14ac:dyDescent="0.2">
      <c r="A3599" s="35">
        <v>3597</v>
      </c>
      <c r="B3599" s="36" t="s">
        <v>3202</v>
      </c>
      <c r="C3599" s="3">
        <v>8404.772937905469</v>
      </c>
      <c r="D3599" s="4">
        <v>2907</v>
      </c>
      <c r="E3599" s="37">
        <v>38261</v>
      </c>
      <c r="F3599" s="53" t="s">
        <v>186</v>
      </c>
    </row>
    <row r="3600" spans="1:6" ht="24.95" customHeight="1" x14ac:dyDescent="0.2">
      <c r="A3600" s="35">
        <v>3598</v>
      </c>
      <c r="B3600" s="36" t="s">
        <v>3203</v>
      </c>
      <c r="C3600" s="3">
        <v>8403.035217794255</v>
      </c>
      <c r="D3600" s="4">
        <v>2921</v>
      </c>
      <c r="E3600" s="37">
        <v>37358</v>
      </c>
      <c r="F3600" s="53" t="s">
        <v>125</v>
      </c>
    </row>
    <row r="3601" spans="1:6" ht="24.95" customHeight="1" x14ac:dyDescent="0.2">
      <c r="A3601" s="35">
        <v>3599</v>
      </c>
      <c r="B3601" s="36" t="s">
        <v>3204</v>
      </c>
      <c r="C3601" s="3">
        <v>8386</v>
      </c>
      <c r="D3601" s="4">
        <v>1769</v>
      </c>
      <c r="E3601" s="37">
        <v>43420</v>
      </c>
      <c r="F3601" s="53" t="s">
        <v>2239</v>
      </c>
    </row>
    <row r="3602" spans="1:6" ht="24.95" customHeight="1" x14ac:dyDescent="0.2">
      <c r="A3602" s="35">
        <v>3600</v>
      </c>
      <c r="B3602" s="36" t="s">
        <v>3205</v>
      </c>
      <c r="C3602" s="3">
        <v>8383.6306765523641</v>
      </c>
      <c r="D3602" s="4">
        <v>3403</v>
      </c>
      <c r="E3602" s="37">
        <v>38862</v>
      </c>
      <c r="F3602" s="53" t="s">
        <v>176</v>
      </c>
    </row>
    <row r="3603" spans="1:6" ht="24.95" customHeight="1" x14ac:dyDescent="0.2">
      <c r="A3603" s="35">
        <v>3601</v>
      </c>
      <c r="B3603" s="36" t="s">
        <v>4747</v>
      </c>
      <c r="C3603" s="3">
        <v>8367.7016913809093</v>
      </c>
      <c r="D3603" s="4">
        <v>2068</v>
      </c>
      <c r="E3603" s="37">
        <v>40928</v>
      </c>
      <c r="F3603" s="53" t="s">
        <v>45</v>
      </c>
    </row>
    <row r="3604" spans="1:6" ht="24.95" customHeight="1" x14ac:dyDescent="0.2">
      <c r="A3604" s="35">
        <v>3602</v>
      </c>
      <c r="B3604" s="36" t="s">
        <v>3206</v>
      </c>
      <c r="C3604" s="3">
        <v>8366.41</v>
      </c>
      <c r="D3604" s="4">
        <v>1909</v>
      </c>
      <c r="E3604" s="37">
        <v>43350</v>
      </c>
      <c r="F3604" s="53" t="s">
        <v>3181</v>
      </c>
    </row>
    <row r="3605" spans="1:6" ht="24.95" customHeight="1" x14ac:dyDescent="0.2">
      <c r="A3605" s="35">
        <v>3603</v>
      </c>
      <c r="B3605" s="36" t="s">
        <v>7292</v>
      </c>
      <c r="C3605" s="3">
        <f>'2024'!E174</f>
        <v>8366.08</v>
      </c>
      <c r="D3605" s="4">
        <f>'2024'!F174</f>
        <v>1239</v>
      </c>
      <c r="E3605" s="37">
        <v>45387</v>
      </c>
      <c r="F3605" s="53" t="s">
        <v>4</v>
      </c>
    </row>
    <row r="3606" spans="1:6" ht="24.95" customHeight="1" x14ac:dyDescent="0.2">
      <c r="A3606" s="35">
        <v>3604</v>
      </c>
      <c r="B3606" s="36" t="s">
        <v>3207</v>
      </c>
      <c r="C3606" s="3">
        <v>8364.5</v>
      </c>
      <c r="D3606" s="4">
        <v>2245</v>
      </c>
      <c r="E3606" s="37">
        <v>43014</v>
      </c>
      <c r="F3606" s="53" t="s">
        <v>451</v>
      </c>
    </row>
    <row r="3607" spans="1:6" ht="24.95" customHeight="1" x14ac:dyDescent="0.2">
      <c r="A3607" s="35">
        <v>3605</v>
      </c>
      <c r="B3607" s="36" t="s">
        <v>3208</v>
      </c>
      <c r="C3607" s="3">
        <v>8359.7659870250227</v>
      </c>
      <c r="D3607" s="4">
        <v>2966</v>
      </c>
      <c r="E3607" s="37">
        <v>38632</v>
      </c>
      <c r="F3607" s="53" t="s">
        <v>95</v>
      </c>
    </row>
    <row r="3608" spans="1:6" ht="24.95" customHeight="1" x14ac:dyDescent="0.2">
      <c r="A3608" s="35">
        <v>3606</v>
      </c>
      <c r="B3608" s="36" t="s">
        <v>6404</v>
      </c>
      <c r="C3608" s="3">
        <f>'2023'!E185</f>
        <v>8346.6299999999992</v>
      </c>
      <c r="D3608" s="4">
        <f>'2023'!F185</f>
        <v>1212</v>
      </c>
      <c r="E3608" s="37">
        <v>44960</v>
      </c>
      <c r="F3608" s="53" t="s">
        <v>45</v>
      </c>
    </row>
    <row r="3609" spans="1:6" ht="24.95" customHeight="1" x14ac:dyDescent="0.2">
      <c r="A3609" s="35">
        <v>3607</v>
      </c>
      <c r="B3609" s="36" t="s">
        <v>3209</v>
      </c>
      <c r="C3609" s="3">
        <v>8339.4636237256727</v>
      </c>
      <c r="D3609" s="4">
        <v>2444</v>
      </c>
      <c r="E3609" s="37">
        <v>39626</v>
      </c>
      <c r="F3609" s="53" t="s">
        <v>1731</v>
      </c>
    </row>
    <row r="3610" spans="1:6" ht="24.95" customHeight="1" x14ac:dyDescent="0.2">
      <c r="A3610" s="35">
        <v>3608</v>
      </c>
      <c r="B3610" s="36" t="s">
        <v>4748</v>
      </c>
      <c r="C3610" s="3">
        <v>8339.1740037071359</v>
      </c>
      <c r="D3610" s="4">
        <v>2021</v>
      </c>
      <c r="E3610" s="37">
        <v>40970</v>
      </c>
      <c r="F3610" s="53" t="s">
        <v>4</v>
      </c>
    </row>
    <row r="3611" spans="1:6" ht="24.95" customHeight="1" x14ac:dyDescent="0.2">
      <c r="A3611" s="35">
        <v>3609</v>
      </c>
      <c r="B3611" s="36" t="s">
        <v>3210</v>
      </c>
      <c r="C3611" s="3">
        <v>8333.8160333642263</v>
      </c>
      <c r="D3611" s="4">
        <v>3911</v>
      </c>
      <c r="E3611" s="37">
        <v>36952</v>
      </c>
      <c r="F3611" s="53" t="s">
        <v>673</v>
      </c>
    </row>
    <row r="3612" spans="1:6" ht="24.95" customHeight="1" x14ac:dyDescent="0.2">
      <c r="A3612" s="35">
        <v>3610</v>
      </c>
      <c r="B3612" s="36" t="s">
        <v>3211</v>
      </c>
      <c r="C3612" s="3">
        <v>8314.67</v>
      </c>
      <c r="D3612" s="4">
        <v>1837</v>
      </c>
      <c r="E3612" s="37">
        <v>43525</v>
      </c>
      <c r="F3612" s="53" t="s">
        <v>439</v>
      </c>
    </row>
    <row r="3613" spans="1:6" ht="24.95" customHeight="1" x14ac:dyDescent="0.2">
      <c r="A3613" s="35">
        <v>3611</v>
      </c>
      <c r="B3613" s="36" t="s">
        <v>3212</v>
      </c>
      <c r="C3613" s="3">
        <v>8313.83</v>
      </c>
      <c r="D3613" s="4">
        <v>1822</v>
      </c>
      <c r="E3613" s="37">
        <v>43581</v>
      </c>
      <c r="F3613" s="53" t="s">
        <v>451</v>
      </c>
    </row>
    <row r="3614" spans="1:6" ht="24.95" customHeight="1" x14ac:dyDescent="0.2">
      <c r="A3614" s="35">
        <v>3612</v>
      </c>
      <c r="B3614" s="36" t="s">
        <v>3213</v>
      </c>
      <c r="C3614" s="3">
        <v>8297.6135310472655</v>
      </c>
      <c r="D3614" s="4">
        <v>2984</v>
      </c>
      <c r="E3614" s="37">
        <v>39227</v>
      </c>
      <c r="F3614" s="53" t="s">
        <v>3214</v>
      </c>
    </row>
    <row r="3615" spans="1:6" ht="24.95" customHeight="1" x14ac:dyDescent="0.2">
      <c r="A3615" s="35">
        <v>3613</v>
      </c>
      <c r="B3615" s="36" t="s">
        <v>3215</v>
      </c>
      <c r="C3615" s="3">
        <v>8281.0400000000009</v>
      </c>
      <c r="D3615" s="4">
        <v>1251</v>
      </c>
      <c r="E3615" s="37">
        <v>44862</v>
      </c>
      <c r="F3615" s="53" t="s">
        <v>505</v>
      </c>
    </row>
    <row r="3616" spans="1:6" ht="24.95" customHeight="1" x14ac:dyDescent="0.2">
      <c r="A3616" s="35">
        <v>3614</v>
      </c>
      <c r="B3616" s="36" t="s">
        <v>3216</v>
      </c>
      <c r="C3616" s="3">
        <v>8278.5400000000009</v>
      </c>
      <c r="D3616" s="4">
        <v>1447</v>
      </c>
      <c r="E3616" s="37">
        <v>44540</v>
      </c>
      <c r="F3616" s="53" t="s">
        <v>16</v>
      </c>
    </row>
    <row r="3617" spans="1:6" ht="24.95" customHeight="1" x14ac:dyDescent="0.2">
      <c r="A3617" s="35">
        <v>3615</v>
      </c>
      <c r="B3617" s="36" t="s">
        <v>3217</v>
      </c>
      <c r="C3617" s="3">
        <v>8276.2395736793333</v>
      </c>
      <c r="D3617" s="4">
        <v>2493</v>
      </c>
      <c r="E3617" s="37">
        <v>39163</v>
      </c>
      <c r="F3617" s="53" t="s">
        <v>1348</v>
      </c>
    </row>
    <row r="3618" spans="1:6" ht="24.95" customHeight="1" x14ac:dyDescent="0.2">
      <c r="A3618" s="35">
        <v>3616</v>
      </c>
      <c r="B3618" s="36" t="s">
        <v>3218</v>
      </c>
      <c r="C3618" s="3">
        <v>8258.5148285449486</v>
      </c>
      <c r="D3618" s="4">
        <v>3007</v>
      </c>
      <c r="E3618" s="37">
        <v>39465</v>
      </c>
      <c r="F3618" s="53" t="s">
        <v>3219</v>
      </c>
    </row>
    <row r="3619" spans="1:6" ht="24.95" customHeight="1" x14ac:dyDescent="0.2">
      <c r="A3619" s="35">
        <v>3617</v>
      </c>
      <c r="B3619" s="36" t="s">
        <v>3220</v>
      </c>
      <c r="C3619" s="3">
        <v>8256.9699999999993</v>
      </c>
      <c r="D3619" s="4">
        <v>1610</v>
      </c>
      <c r="E3619" s="37">
        <v>42202</v>
      </c>
      <c r="F3619" s="53" t="s">
        <v>439</v>
      </c>
    </row>
    <row r="3620" spans="1:6" ht="24.95" customHeight="1" x14ac:dyDescent="0.2">
      <c r="A3620" s="35">
        <v>3618</v>
      </c>
      <c r="B3620" s="36" t="s">
        <v>3221</v>
      </c>
      <c r="C3620" s="3">
        <v>8253.3016682113066</v>
      </c>
      <c r="D3620" s="4">
        <v>2790</v>
      </c>
      <c r="E3620" s="37">
        <v>39640</v>
      </c>
      <c r="F3620" s="53" t="s">
        <v>3222</v>
      </c>
    </row>
    <row r="3621" spans="1:6" ht="24.95" customHeight="1" x14ac:dyDescent="0.2">
      <c r="A3621" s="35">
        <v>3619</v>
      </c>
      <c r="B3621" s="36" t="s">
        <v>7293</v>
      </c>
      <c r="C3621" s="3">
        <f>'2024'!E176</f>
        <v>8193.51</v>
      </c>
      <c r="D3621" s="4">
        <f>'2024'!F176</f>
        <v>1318</v>
      </c>
      <c r="E3621" s="37">
        <v>45618</v>
      </c>
      <c r="F3621" s="53" t="s">
        <v>439</v>
      </c>
    </row>
    <row r="3622" spans="1:6" ht="24.95" customHeight="1" x14ac:dyDescent="0.2">
      <c r="A3622" s="35">
        <v>3620</v>
      </c>
      <c r="B3622" s="36" t="s">
        <v>6405</v>
      </c>
      <c r="C3622" s="3">
        <f>'2023'!E186</f>
        <v>8191.7</v>
      </c>
      <c r="D3622" s="4">
        <f>'2023'!F186</f>
        <v>1240</v>
      </c>
      <c r="E3622" s="37">
        <v>45268</v>
      </c>
      <c r="F3622" s="53" t="s">
        <v>5091</v>
      </c>
    </row>
    <row r="3623" spans="1:6" ht="24.95" customHeight="1" x14ac:dyDescent="0.2">
      <c r="A3623" s="35">
        <v>3621</v>
      </c>
      <c r="B3623" s="36" t="s">
        <v>3224</v>
      </c>
      <c r="C3623" s="3">
        <v>8186</v>
      </c>
      <c r="D3623" s="4">
        <v>1564</v>
      </c>
      <c r="E3623" s="37">
        <v>43735</v>
      </c>
      <c r="F3623" s="53" t="s">
        <v>129</v>
      </c>
    </row>
    <row r="3624" spans="1:6" ht="24.95" customHeight="1" x14ac:dyDescent="0.2">
      <c r="A3624" s="35">
        <v>3622</v>
      </c>
      <c r="B3624" s="36" t="s">
        <v>3225</v>
      </c>
      <c r="C3624" s="3">
        <v>8181.1862835959228</v>
      </c>
      <c r="D3624" s="4">
        <v>7144</v>
      </c>
      <c r="E3624" s="37">
        <v>35440</v>
      </c>
      <c r="F3624" s="53" t="s">
        <v>6530</v>
      </c>
    </row>
    <row r="3625" spans="1:6" ht="24.95" customHeight="1" x14ac:dyDescent="0.2">
      <c r="A3625" s="35">
        <v>3623</v>
      </c>
      <c r="B3625" s="36" t="s">
        <v>3226</v>
      </c>
      <c r="C3625" s="3">
        <v>8173.0769230769238</v>
      </c>
      <c r="D3625" s="4">
        <v>7191</v>
      </c>
      <c r="E3625" s="37">
        <v>35258</v>
      </c>
      <c r="F3625" s="53" t="s">
        <v>6530</v>
      </c>
    </row>
    <row r="3626" spans="1:6" ht="24.95" customHeight="1" x14ac:dyDescent="0.2">
      <c r="A3626" s="35">
        <v>3624</v>
      </c>
      <c r="B3626" s="36" t="s">
        <v>3227</v>
      </c>
      <c r="C3626" s="3">
        <v>8125.5792400370719</v>
      </c>
      <c r="D3626" s="4">
        <v>1787</v>
      </c>
      <c r="E3626" s="37">
        <v>41936</v>
      </c>
      <c r="F3626" s="53" t="s">
        <v>272</v>
      </c>
    </row>
    <row r="3627" spans="1:6" ht="24.95" customHeight="1" x14ac:dyDescent="0.2">
      <c r="A3627" s="35">
        <v>3625</v>
      </c>
      <c r="B3627" s="36" t="s">
        <v>3228</v>
      </c>
      <c r="C3627" s="3">
        <v>8122.654077849862</v>
      </c>
      <c r="D3627" s="4">
        <v>2606</v>
      </c>
      <c r="E3627" s="37">
        <v>38464</v>
      </c>
      <c r="F3627" s="53" t="s">
        <v>6531</v>
      </c>
    </row>
    <row r="3628" spans="1:6" ht="24.95" customHeight="1" x14ac:dyDescent="0.2">
      <c r="A3628" s="35">
        <v>3626</v>
      </c>
      <c r="B3628" s="36" t="s">
        <v>6406</v>
      </c>
      <c r="C3628" s="3">
        <f>'2023'!E187</f>
        <v>8121.14</v>
      </c>
      <c r="D3628" s="4">
        <f>'2023'!F187</f>
        <v>1658</v>
      </c>
      <c r="E3628" s="37">
        <v>45023</v>
      </c>
      <c r="F3628" s="53" t="s">
        <v>311</v>
      </c>
    </row>
    <row r="3629" spans="1:6" ht="24.95" customHeight="1" x14ac:dyDescent="0.2">
      <c r="A3629" s="35">
        <v>3627</v>
      </c>
      <c r="B3629" s="36" t="s">
        <v>6408</v>
      </c>
      <c r="C3629" s="3">
        <f>'2023'!E188</f>
        <v>8117.6</v>
      </c>
      <c r="D3629" s="4">
        <f>'2023'!F188</f>
        <v>1270</v>
      </c>
      <c r="E3629" s="37">
        <v>45156</v>
      </c>
      <c r="F3629" s="53" t="s">
        <v>2184</v>
      </c>
    </row>
    <row r="3630" spans="1:6" ht="24.95" customHeight="1" x14ac:dyDescent="0.2">
      <c r="A3630" s="35">
        <v>3628</v>
      </c>
      <c r="B3630" s="36" t="s">
        <v>3229</v>
      </c>
      <c r="C3630" s="3">
        <v>8115.152919369787</v>
      </c>
      <c r="D3630" s="4">
        <v>2795</v>
      </c>
      <c r="E3630" s="37">
        <v>39682</v>
      </c>
      <c r="F3630" s="53" t="s">
        <v>799</v>
      </c>
    </row>
    <row r="3631" spans="1:6" ht="24.95" customHeight="1" x14ac:dyDescent="0.2">
      <c r="A3631" s="35">
        <v>3629</v>
      </c>
      <c r="B3631" s="36" t="s">
        <v>4749</v>
      </c>
      <c r="C3631" s="3">
        <v>8114.498378127897</v>
      </c>
      <c r="D3631" s="4">
        <v>2779</v>
      </c>
      <c r="E3631" s="37">
        <v>40607</v>
      </c>
      <c r="F3631" s="53" t="s">
        <v>23</v>
      </c>
    </row>
    <row r="3632" spans="1:6" ht="24.95" customHeight="1" x14ac:dyDescent="0.2">
      <c r="A3632" s="35">
        <v>3630</v>
      </c>
      <c r="B3632" s="36" t="s">
        <v>3230</v>
      </c>
      <c r="C3632" s="3">
        <v>8109.360518999074</v>
      </c>
      <c r="D3632" s="4">
        <v>3927</v>
      </c>
      <c r="E3632" s="37">
        <v>37008</v>
      </c>
      <c r="F3632" s="53" t="s">
        <v>1066</v>
      </c>
    </row>
    <row r="3633" spans="1:6" ht="24.95" customHeight="1" x14ac:dyDescent="0.2">
      <c r="A3633" s="35">
        <v>3631</v>
      </c>
      <c r="B3633" s="36" t="s">
        <v>3231</v>
      </c>
      <c r="C3633" s="3">
        <v>8106.7539388322521</v>
      </c>
      <c r="D3633" s="4">
        <v>2340</v>
      </c>
      <c r="E3633" s="37">
        <v>38205</v>
      </c>
      <c r="F3633" s="53" t="s">
        <v>1260</v>
      </c>
    </row>
    <row r="3634" spans="1:6" ht="24.95" customHeight="1" x14ac:dyDescent="0.2">
      <c r="A3634" s="35">
        <v>3632</v>
      </c>
      <c r="B3634" s="36" t="s">
        <v>3232</v>
      </c>
      <c r="C3634" s="3">
        <v>8102.699258572753</v>
      </c>
      <c r="D3634" s="4">
        <v>2528</v>
      </c>
      <c r="E3634" s="37">
        <v>40550</v>
      </c>
      <c r="F3634" s="53" t="s">
        <v>4</v>
      </c>
    </row>
    <row r="3635" spans="1:6" ht="24.95" customHeight="1" x14ac:dyDescent="0.2">
      <c r="A3635" s="35">
        <v>3633</v>
      </c>
      <c r="B3635" s="36" t="s">
        <v>3233</v>
      </c>
      <c r="C3635" s="3">
        <v>8097.16</v>
      </c>
      <c r="D3635" s="4">
        <v>1673</v>
      </c>
      <c r="E3635" s="37">
        <v>42223</v>
      </c>
      <c r="F3635" s="53" t="s">
        <v>817</v>
      </c>
    </row>
    <row r="3636" spans="1:6" ht="24.95" customHeight="1" x14ac:dyDescent="0.2">
      <c r="A3636" s="35">
        <v>3634</v>
      </c>
      <c r="B3636" s="36" t="s">
        <v>7294</v>
      </c>
      <c r="C3636" s="3">
        <f>'2024'!E177</f>
        <v>8094.77</v>
      </c>
      <c r="D3636" s="4">
        <f>'2024'!F177</f>
        <v>1221</v>
      </c>
      <c r="E3636" s="37">
        <v>45485</v>
      </c>
      <c r="F3636" s="53" t="s">
        <v>489</v>
      </c>
    </row>
    <row r="3637" spans="1:6" ht="24.95" customHeight="1" x14ac:dyDescent="0.2">
      <c r="A3637" s="35">
        <v>3635</v>
      </c>
      <c r="B3637" s="36" t="s">
        <v>3234</v>
      </c>
      <c r="C3637" s="3">
        <v>8078.3711770157561</v>
      </c>
      <c r="D3637" s="4">
        <v>2141</v>
      </c>
      <c r="E3637" s="37">
        <v>38289</v>
      </c>
      <c r="F3637" s="53" t="s">
        <v>3235</v>
      </c>
    </row>
    <row r="3638" spans="1:6" ht="24.95" customHeight="1" x14ac:dyDescent="0.2">
      <c r="A3638" s="35">
        <v>3636</v>
      </c>
      <c r="B3638" s="36" t="s">
        <v>3236</v>
      </c>
      <c r="C3638" s="3">
        <v>8071.6399999999994</v>
      </c>
      <c r="D3638" s="4">
        <v>2150</v>
      </c>
      <c r="E3638" s="37">
        <v>42713</v>
      </c>
      <c r="F3638" s="53" t="s">
        <v>451</v>
      </c>
    </row>
    <row r="3639" spans="1:6" ht="24.95" customHeight="1" x14ac:dyDescent="0.2">
      <c r="A3639" s="35">
        <v>3637</v>
      </c>
      <c r="B3639" s="36" t="s">
        <v>7295</v>
      </c>
      <c r="C3639" s="3">
        <f>'2024'!E178</f>
        <v>8064.7</v>
      </c>
      <c r="D3639" s="4">
        <f>'2024'!F178</f>
        <v>1565</v>
      </c>
      <c r="E3639" s="37">
        <v>45317</v>
      </c>
      <c r="F3639" s="53" t="s">
        <v>311</v>
      </c>
    </row>
    <row r="3640" spans="1:6" ht="24.95" customHeight="1" x14ac:dyDescent="0.2">
      <c r="A3640" s="35">
        <v>3638</v>
      </c>
      <c r="B3640" s="36" t="s">
        <v>3237</v>
      </c>
      <c r="C3640" s="3">
        <v>8064.1797961075072</v>
      </c>
      <c r="D3640" s="4">
        <v>2685</v>
      </c>
      <c r="E3640" s="37">
        <v>39598</v>
      </c>
      <c r="F3640" s="53" t="s">
        <v>3238</v>
      </c>
    </row>
    <row r="3641" spans="1:6" ht="24.95" customHeight="1" x14ac:dyDescent="0.2">
      <c r="A3641" s="35">
        <v>3639</v>
      </c>
      <c r="B3641" s="36" t="s">
        <v>7296</v>
      </c>
      <c r="C3641" s="3">
        <f>'2024'!E179</f>
        <v>8059.0599999999986</v>
      </c>
      <c r="D3641" s="4">
        <f>'2024'!F179</f>
        <v>1487</v>
      </c>
      <c r="E3641" s="37">
        <v>45429</v>
      </c>
      <c r="F3641" s="53" t="s">
        <v>220</v>
      </c>
    </row>
    <row r="3642" spans="1:6" ht="24.95" customHeight="1" x14ac:dyDescent="0.2">
      <c r="A3642" s="35">
        <v>3640</v>
      </c>
      <c r="B3642" s="36" t="s">
        <v>3239</v>
      </c>
      <c r="C3642" s="3">
        <v>8054.4178313253014</v>
      </c>
      <c r="D3642" s="4">
        <v>2027</v>
      </c>
      <c r="E3642" s="37">
        <v>41894</v>
      </c>
      <c r="F3642" s="53" t="s">
        <v>272</v>
      </c>
    </row>
    <row r="3643" spans="1:6" ht="24.95" customHeight="1" x14ac:dyDescent="0.2">
      <c r="A3643" s="35">
        <v>3641</v>
      </c>
      <c r="B3643" s="36" t="s">
        <v>3240</v>
      </c>
      <c r="C3643" s="3">
        <v>8039.5620945319743</v>
      </c>
      <c r="D3643" s="4">
        <v>1918</v>
      </c>
      <c r="E3643" s="37">
        <v>39514</v>
      </c>
      <c r="F3643" s="53" t="s">
        <v>3241</v>
      </c>
    </row>
    <row r="3644" spans="1:6" ht="24.95" customHeight="1" x14ac:dyDescent="0.2">
      <c r="A3644" s="35">
        <v>3642</v>
      </c>
      <c r="B3644" s="36" t="s">
        <v>3242</v>
      </c>
      <c r="C3644" s="3">
        <v>8027.3980537534753</v>
      </c>
      <c r="D3644" s="4">
        <v>7209</v>
      </c>
      <c r="E3644" s="37">
        <v>34964</v>
      </c>
      <c r="F3644" s="53" t="s">
        <v>673</v>
      </c>
    </row>
    <row r="3645" spans="1:6" ht="24.95" customHeight="1" x14ac:dyDescent="0.2">
      <c r="A3645" s="35">
        <v>3643</v>
      </c>
      <c r="B3645" s="36" t="s">
        <v>3243</v>
      </c>
      <c r="C3645" s="3">
        <v>8012.41</v>
      </c>
      <c r="D3645" s="4">
        <v>1303</v>
      </c>
      <c r="E3645" s="37">
        <v>44330</v>
      </c>
      <c r="F3645" s="53" t="s">
        <v>25</v>
      </c>
    </row>
    <row r="3646" spans="1:6" ht="24.95" customHeight="1" x14ac:dyDescent="0.2">
      <c r="A3646" s="35">
        <v>3644</v>
      </c>
      <c r="B3646" s="36" t="s">
        <v>3244</v>
      </c>
      <c r="C3646" s="3">
        <v>8011.62</v>
      </c>
      <c r="D3646" s="4">
        <v>1700</v>
      </c>
      <c r="E3646" s="37">
        <v>43700</v>
      </c>
      <c r="F3646" s="53" t="s">
        <v>638</v>
      </c>
    </row>
    <row r="3647" spans="1:6" ht="24.95" customHeight="1" x14ac:dyDescent="0.2">
      <c r="A3647" s="35">
        <v>3645</v>
      </c>
      <c r="B3647" s="36" t="s">
        <v>6407</v>
      </c>
      <c r="C3647" s="3">
        <f>'2023'!E189</f>
        <v>7996.35</v>
      </c>
      <c r="D3647" s="4">
        <f>'2023'!F189</f>
        <v>1311</v>
      </c>
      <c r="E3647" s="37">
        <v>45030</v>
      </c>
      <c r="F3647" s="53" t="s">
        <v>489</v>
      </c>
    </row>
    <row r="3648" spans="1:6" ht="24.95" customHeight="1" x14ac:dyDescent="0.2">
      <c r="A3648" s="35">
        <v>3646</v>
      </c>
      <c r="B3648" s="36" t="s">
        <v>3245</v>
      </c>
      <c r="C3648" s="3">
        <v>7995.5398517145504</v>
      </c>
      <c r="D3648" s="4">
        <v>2880</v>
      </c>
      <c r="E3648" s="37">
        <v>37386</v>
      </c>
      <c r="F3648" s="53" t="s">
        <v>1896</v>
      </c>
    </row>
    <row r="3649" spans="1:6" ht="24.95" customHeight="1" x14ac:dyDescent="0.2">
      <c r="A3649" s="35">
        <v>3647</v>
      </c>
      <c r="B3649" s="36" t="s">
        <v>3246</v>
      </c>
      <c r="C3649" s="3">
        <v>7992.9332715477294</v>
      </c>
      <c r="D3649" s="4">
        <v>7103</v>
      </c>
      <c r="E3649" s="37">
        <v>35209</v>
      </c>
      <c r="F3649" s="53" t="s">
        <v>673</v>
      </c>
    </row>
    <row r="3650" spans="1:6" ht="24.95" customHeight="1" x14ac:dyDescent="0.2">
      <c r="A3650" s="35">
        <v>3648</v>
      </c>
      <c r="B3650" s="36" t="s">
        <v>3247</v>
      </c>
      <c r="C3650" s="3">
        <v>7983.7</v>
      </c>
      <c r="D3650" s="4">
        <v>2507</v>
      </c>
      <c r="E3650" s="37">
        <v>43196</v>
      </c>
      <c r="F3650" s="53" t="s">
        <v>220</v>
      </c>
    </row>
    <row r="3651" spans="1:6" ht="24.95" customHeight="1" x14ac:dyDescent="0.2">
      <c r="A3651" s="35">
        <v>3649</v>
      </c>
      <c r="B3651" s="36" t="s">
        <v>4750</v>
      </c>
      <c r="C3651" s="3">
        <v>7982.2173308619094</v>
      </c>
      <c r="D3651" s="4">
        <v>2838</v>
      </c>
      <c r="E3651" s="37">
        <v>40368</v>
      </c>
      <c r="F3651" s="53" t="s">
        <v>311</v>
      </c>
    </row>
    <row r="3652" spans="1:6" ht="24.95" customHeight="1" x14ac:dyDescent="0.2">
      <c r="A3652" s="35">
        <v>3650</v>
      </c>
      <c r="B3652" s="36" t="s">
        <v>3249</v>
      </c>
      <c r="C3652" s="3">
        <v>7973</v>
      </c>
      <c r="D3652" s="4">
        <v>1689</v>
      </c>
      <c r="E3652" s="37">
        <v>43560</v>
      </c>
      <c r="F3652" s="53" t="s">
        <v>220</v>
      </c>
    </row>
    <row r="3653" spans="1:6" ht="24.95" customHeight="1" x14ac:dyDescent="0.2">
      <c r="A3653" s="35">
        <v>3651</v>
      </c>
      <c r="B3653" s="36" t="s">
        <v>3250</v>
      </c>
      <c r="C3653" s="3">
        <v>7968.6051899907325</v>
      </c>
      <c r="D3653" s="4">
        <v>7065</v>
      </c>
      <c r="E3653" s="37">
        <v>35034</v>
      </c>
      <c r="F3653" s="53" t="s">
        <v>673</v>
      </c>
    </row>
    <row r="3654" spans="1:6" ht="24.95" customHeight="1" x14ac:dyDescent="0.2">
      <c r="A3654" s="35">
        <v>3652</v>
      </c>
      <c r="B3654" s="36" t="s">
        <v>3251</v>
      </c>
      <c r="C3654" s="3">
        <v>7964.5505097312325</v>
      </c>
      <c r="D3654" s="4">
        <v>2719</v>
      </c>
      <c r="E3654" s="37">
        <v>36875</v>
      </c>
      <c r="F3654" s="53" t="s">
        <v>699</v>
      </c>
    </row>
    <row r="3655" spans="1:6" ht="24.95" customHeight="1" x14ac:dyDescent="0.2">
      <c r="A3655" s="35">
        <v>3653</v>
      </c>
      <c r="B3655" s="36" t="s">
        <v>7297</v>
      </c>
      <c r="C3655" s="3">
        <f>'2024'!E180</f>
        <v>7961.66</v>
      </c>
      <c r="D3655" s="4">
        <f>'2024'!F180</f>
        <v>1131</v>
      </c>
      <c r="E3655" s="37">
        <v>45597</v>
      </c>
      <c r="F3655" s="53" t="s">
        <v>638</v>
      </c>
    </row>
    <row r="3656" spans="1:6" ht="24.95" customHeight="1" x14ac:dyDescent="0.2">
      <c r="A3656" s="35">
        <v>3654</v>
      </c>
      <c r="B3656" s="36" t="s">
        <v>3252</v>
      </c>
      <c r="C3656" s="3">
        <v>7954.77</v>
      </c>
      <c r="D3656" s="4">
        <v>1482</v>
      </c>
      <c r="E3656" s="37">
        <v>43602</v>
      </c>
      <c r="F3656" s="53" t="s">
        <v>505</v>
      </c>
    </row>
    <row r="3657" spans="1:6" ht="24.95" customHeight="1" x14ac:dyDescent="0.2">
      <c r="A3657" s="35">
        <v>3655</v>
      </c>
      <c r="B3657" s="36" t="s">
        <v>3253</v>
      </c>
      <c r="C3657" s="3">
        <v>7941.9601482854496</v>
      </c>
      <c r="D3657" s="4">
        <v>2768</v>
      </c>
      <c r="E3657" s="37">
        <v>37890</v>
      </c>
      <c r="F3657" s="53" t="s">
        <v>673</v>
      </c>
    </row>
    <row r="3658" spans="1:6" ht="24.95" customHeight="1" x14ac:dyDescent="0.2">
      <c r="A3658" s="35">
        <v>3656</v>
      </c>
      <c r="B3658" s="36" t="s">
        <v>3254</v>
      </c>
      <c r="C3658" s="3">
        <v>7923.4823911028734</v>
      </c>
      <c r="D3658" s="4">
        <v>2677</v>
      </c>
      <c r="E3658" s="37">
        <v>39311</v>
      </c>
      <c r="F3658" s="53" t="s">
        <v>975</v>
      </c>
    </row>
    <row r="3659" spans="1:6" ht="24.95" customHeight="1" x14ac:dyDescent="0.2">
      <c r="A3659" s="35">
        <v>3657</v>
      </c>
      <c r="B3659" s="36" t="s">
        <v>3255</v>
      </c>
      <c r="C3659" s="3">
        <v>7922.2659870250236</v>
      </c>
      <c r="D3659" s="4">
        <v>2603</v>
      </c>
      <c r="E3659" s="37">
        <v>37806</v>
      </c>
      <c r="F3659" s="53" t="s">
        <v>673</v>
      </c>
    </row>
    <row r="3660" spans="1:6" ht="24.95" customHeight="1" x14ac:dyDescent="0.2">
      <c r="A3660" s="35">
        <v>3658</v>
      </c>
      <c r="B3660" s="36" t="s">
        <v>3256</v>
      </c>
      <c r="C3660" s="3">
        <v>7909.39</v>
      </c>
      <c r="D3660" s="4">
        <v>2193</v>
      </c>
      <c r="E3660" s="37">
        <v>42657</v>
      </c>
      <c r="F3660" s="53" t="s">
        <v>3257</v>
      </c>
    </row>
    <row r="3661" spans="1:6" ht="24.95" customHeight="1" x14ac:dyDescent="0.2">
      <c r="A3661" s="35">
        <v>3659</v>
      </c>
      <c r="B3661" s="36" t="s">
        <v>3258</v>
      </c>
      <c r="C3661" s="3">
        <v>7904.5991658943467</v>
      </c>
      <c r="D3661" s="4">
        <v>2510</v>
      </c>
      <c r="E3661" s="37">
        <v>40074</v>
      </c>
      <c r="F3661" s="53" t="s">
        <v>451</v>
      </c>
    </row>
    <row r="3662" spans="1:6" ht="24.95" customHeight="1" x14ac:dyDescent="0.2">
      <c r="A3662" s="35">
        <v>3660</v>
      </c>
      <c r="B3662" s="36" t="s">
        <v>3259</v>
      </c>
      <c r="C3662" s="3">
        <v>7893.8832252085267</v>
      </c>
      <c r="D3662" s="4">
        <v>3309</v>
      </c>
      <c r="E3662" s="37">
        <v>36497</v>
      </c>
      <c r="F3662" s="53" t="s">
        <v>1066</v>
      </c>
    </row>
    <row r="3663" spans="1:6" ht="24.95" customHeight="1" x14ac:dyDescent="0.2">
      <c r="A3663" s="35">
        <v>3661</v>
      </c>
      <c r="B3663" s="36" t="s">
        <v>3686</v>
      </c>
      <c r="C3663" s="3">
        <f>4377+'2023'!E250+'2024'!E306</f>
        <v>7861</v>
      </c>
      <c r="D3663" s="4">
        <f>1293+'2023'!F250+'2024'!F306</f>
        <v>2295</v>
      </c>
      <c r="E3663" s="37">
        <v>44114</v>
      </c>
      <c r="F3663" s="53" t="s">
        <v>1869</v>
      </c>
    </row>
    <row r="3664" spans="1:6" ht="24.95" customHeight="1" x14ac:dyDescent="0.2">
      <c r="A3664" s="35">
        <v>3662</v>
      </c>
      <c r="B3664" s="36" t="s">
        <v>3260</v>
      </c>
      <c r="C3664" s="3">
        <v>7860.03</v>
      </c>
      <c r="D3664" s="4">
        <v>1657</v>
      </c>
      <c r="E3664" s="37">
        <v>42510</v>
      </c>
      <c r="F3664" s="53" t="s">
        <v>4</v>
      </c>
    </row>
    <row r="3665" spans="1:6" ht="24.95" customHeight="1" x14ac:dyDescent="0.2">
      <c r="A3665" s="35">
        <v>3663</v>
      </c>
      <c r="B3665" s="36" t="s">
        <v>3261</v>
      </c>
      <c r="C3665" s="3">
        <v>7859.87</v>
      </c>
      <c r="D3665" s="4">
        <v>1845</v>
      </c>
      <c r="E3665" s="37">
        <v>42286</v>
      </c>
      <c r="F3665" s="53" t="s">
        <v>809</v>
      </c>
    </row>
    <row r="3666" spans="1:6" ht="24.95" customHeight="1" x14ac:dyDescent="0.2">
      <c r="A3666" s="35">
        <v>3664</v>
      </c>
      <c r="B3666" s="36" t="s">
        <v>3262</v>
      </c>
      <c r="C3666" s="3">
        <v>7851.75</v>
      </c>
      <c r="D3666" s="4">
        <v>1946</v>
      </c>
      <c r="E3666" s="37">
        <v>43448</v>
      </c>
      <c r="F3666" s="53" t="s">
        <v>129</v>
      </c>
    </row>
    <row r="3667" spans="1:6" ht="24.95" customHeight="1" x14ac:dyDescent="0.2">
      <c r="A3667" s="35">
        <v>3665</v>
      </c>
      <c r="B3667" s="36" t="s">
        <v>3263</v>
      </c>
      <c r="C3667" s="3">
        <v>7840.9</v>
      </c>
      <c r="D3667" s="4">
        <v>1823</v>
      </c>
      <c r="E3667" s="37">
        <v>41565</v>
      </c>
      <c r="F3667" s="53" t="s">
        <v>4</v>
      </c>
    </row>
    <row r="3668" spans="1:6" ht="24.95" customHeight="1" x14ac:dyDescent="0.2">
      <c r="A3668" s="35">
        <v>3666</v>
      </c>
      <c r="B3668" s="36" t="s">
        <v>3264</v>
      </c>
      <c r="C3668" s="3">
        <v>7835</v>
      </c>
      <c r="D3668" s="4">
        <v>1303</v>
      </c>
      <c r="E3668" s="37">
        <v>44862</v>
      </c>
      <c r="F3668" s="53" t="s">
        <v>129</v>
      </c>
    </row>
    <row r="3669" spans="1:6" ht="24.95" customHeight="1" x14ac:dyDescent="0.2">
      <c r="A3669" s="35">
        <v>3667</v>
      </c>
      <c r="B3669" s="36" t="s">
        <v>3265</v>
      </c>
      <c r="C3669" s="3">
        <v>7818.5820203892499</v>
      </c>
      <c r="D3669" s="4">
        <v>2906</v>
      </c>
      <c r="E3669" s="37">
        <v>37372</v>
      </c>
      <c r="F3669" s="53" t="s">
        <v>176</v>
      </c>
    </row>
    <row r="3670" spans="1:6" ht="24.95" customHeight="1" x14ac:dyDescent="0.2">
      <c r="A3670" s="35">
        <v>3668</v>
      </c>
      <c r="B3670" s="36" t="s">
        <v>3266</v>
      </c>
      <c r="C3670" s="3">
        <v>7805.31</v>
      </c>
      <c r="D3670" s="4">
        <v>1235</v>
      </c>
      <c r="E3670" s="37">
        <v>44869</v>
      </c>
      <c r="F3670" s="53" t="s">
        <v>489</v>
      </c>
    </row>
    <row r="3671" spans="1:6" ht="24.95" customHeight="1" x14ac:dyDescent="0.2">
      <c r="A3671" s="35">
        <v>3669</v>
      </c>
      <c r="B3671" s="36" t="s">
        <v>3267</v>
      </c>
      <c r="C3671" s="3">
        <v>7803.521779425394</v>
      </c>
      <c r="D3671" s="4">
        <v>13513</v>
      </c>
      <c r="E3671" s="37">
        <v>34502</v>
      </c>
      <c r="F3671" s="53" t="s">
        <v>2476</v>
      </c>
    </row>
    <row r="3672" spans="1:6" ht="24.95" customHeight="1" x14ac:dyDescent="0.2">
      <c r="A3672" s="35">
        <v>3670</v>
      </c>
      <c r="B3672" s="36" t="s">
        <v>3268</v>
      </c>
      <c r="C3672" s="3">
        <v>7789</v>
      </c>
      <c r="D3672" s="4">
        <v>1359</v>
      </c>
      <c r="E3672" s="37">
        <v>44050</v>
      </c>
      <c r="F3672" s="53" t="s">
        <v>311</v>
      </c>
    </row>
    <row r="3673" spans="1:6" ht="24.95" customHeight="1" x14ac:dyDescent="0.2">
      <c r="A3673" s="35">
        <v>3671</v>
      </c>
      <c r="B3673" s="36" t="s">
        <v>3269</v>
      </c>
      <c r="C3673" s="3">
        <v>7761.8164967562561</v>
      </c>
      <c r="D3673" s="4">
        <v>2171</v>
      </c>
      <c r="E3673" s="37">
        <v>39717</v>
      </c>
      <c r="F3673" s="53" t="s">
        <v>3270</v>
      </c>
    </row>
    <row r="3674" spans="1:6" ht="24.95" customHeight="1" x14ac:dyDescent="0.2">
      <c r="A3674" s="35">
        <v>3672</v>
      </c>
      <c r="B3674" s="36" t="s">
        <v>3271</v>
      </c>
      <c r="C3674" s="3">
        <v>7761.2372567191851</v>
      </c>
      <c r="D3674" s="4">
        <v>1531</v>
      </c>
      <c r="E3674" s="37">
        <v>41698</v>
      </c>
      <c r="F3674" s="53" t="s">
        <v>439</v>
      </c>
    </row>
    <row r="3675" spans="1:6" ht="24.95" customHeight="1" x14ac:dyDescent="0.2">
      <c r="A3675" s="35">
        <v>3673</v>
      </c>
      <c r="B3675" s="36" t="s">
        <v>7298</v>
      </c>
      <c r="C3675" s="3">
        <f>'2024'!E181</f>
        <v>7740.83</v>
      </c>
      <c r="D3675" s="4">
        <f>'2024'!F181</f>
        <v>1119</v>
      </c>
      <c r="E3675" s="37">
        <v>45548</v>
      </c>
      <c r="F3675" s="53" t="s">
        <v>5459</v>
      </c>
    </row>
    <row r="3676" spans="1:6" ht="24.95" customHeight="1" x14ac:dyDescent="0.2">
      <c r="A3676" s="35">
        <v>3674</v>
      </c>
      <c r="B3676" s="36" t="s">
        <v>3272</v>
      </c>
      <c r="C3676" s="3">
        <v>7738.3572752548662</v>
      </c>
      <c r="D3676" s="4">
        <v>3285</v>
      </c>
      <c r="E3676" s="37">
        <v>36784</v>
      </c>
      <c r="F3676" s="53" t="s">
        <v>227</v>
      </c>
    </row>
    <row r="3677" spans="1:6" ht="24.95" customHeight="1" x14ac:dyDescent="0.2">
      <c r="A3677" s="35">
        <v>3675</v>
      </c>
      <c r="B3677" s="36" t="s">
        <v>3273</v>
      </c>
      <c r="C3677" s="3">
        <v>7721.97</v>
      </c>
      <c r="D3677" s="4">
        <v>1308</v>
      </c>
      <c r="E3677" s="37">
        <v>44050</v>
      </c>
      <c r="F3677" s="53" t="s">
        <v>505</v>
      </c>
    </row>
    <row r="3678" spans="1:6" ht="24.95" customHeight="1" x14ac:dyDescent="0.2">
      <c r="A3678" s="35">
        <v>3676</v>
      </c>
      <c r="B3678" s="36" t="s">
        <v>3274</v>
      </c>
      <c r="C3678" s="3">
        <v>7716.43</v>
      </c>
      <c r="D3678" s="4">
        <v>1655</v>
      </c>
      <c r="E3678" s="37">
        <v>43119</v>
      </c>
      <c r="F3678" s="53" t="s">
        <v>505</v>
      </c>
    </row>
    <row r="3679" spans="1:6" ht="24.95" customHeight="1" x14ac:dyDescent="0.2">
      <c r="A3679" s="35">
        <v>3677</v>
      </c>
      <c r="B3679" s="36" t="s">
        <v>3275</v>
      </c>
      <c r="C3679" s="3">
        <v>7711.1329935125123</v>
      </c>
      <c r="D3679" s="4">
        <v>6702</v>
      </c>
      <c r="E3679" s="37">
        <v>35195</v>
      </c>
      <c r="F3679" s="53" t="s">
        <v>673</v>
      </c>
    </row>
    <row r="3680" spans="1:6" ht="24.95" customHeight="1" x14ac:dyDescent="0.2">
      <c r="A3680" s="35">
        <v>3678</v>
      </c>
      <c r="B3680" s="36" t="s">
        <v>4751</v>
      </c>
      <c r="C3680" s="3">
        <v>7705.7750231696018</v>
      </c>
      <c r="D3680" s="4">
        <v>2089</v>
      </c>
      <c r="E3680" s="37">
        <v>41110</v>
      </c>
      <c r="F3680" s="53" t="s">
        <v>272</v>
      </c>
    </row>
    <row r="3681" spans="1:6" ht="24.95" customHeight="1" x14ac:dyDescent="0.2">
      <c r="A3681" s="35">
        <v>3679</v>
      </c>
      <c r="B3681" s="36" t="s">
        <v>3276</v>
      </c>
      <c r="C3681" s="3">
        <v>7702.7340129749773</v>
      </c>
      <c r="D3681" s="4">
        <v>1969</v>
      </c>
      <c r="E3681" s="37">
        <v>38324</v>
      </c>
      <c r="F3681" s="53" t="s">
        <v>882</v>
      </c>
    </row>
    <row r="3682" spans="1:6" ht="24.95" customHeight="1" x14ac:dyDescent="0.2">
      <c r="A3682" s="35">
        <v>3680</v>
      </c>
      <c r="B3682" s="36" t="s">
        <v>3278</v>
      </c>
      <c r="C3682" s="3">
        <v>7688.5</v>
      </c>
      <c r="D3682" s="4">
        <v>1467</v>
      </c>
      <c r="E3682" s="37">
        <v>43714</v>
      </c>
      <c r="F3682" s="53" t="s">
        <v>451</v>
      </c>
    </row>
    <row r="3683" spans="1:6" ht="24.95" customHeight="1" x14ac:dyDescent="0.2">
      <c r="A3683" s="35">
        <v>3681</v>
      </c>
      <c r="B3683" s="36" t="s">
        <v>3306</v>
      </c>
      <c r="C3683" s="3">
        <f>7483.23+'2024'!E374</f>
        <v>7686.6299999999992</v>
      </c>
      <c r="D3683" s="4">
        <f>1175+'2024'!F374</f>
        <v>1209</v>
      </c>
      <c r="E3683" s="37">
        <v>44655</v>
      </c>
      <c r="F3683" s="53" t="s">
        <v>220</v>
      </c>
    </row>
    <row r="3684" spans="1:6" ht="24.95" customHeight="1" x14ac:dyDescent="0.2">
      <c r="A3684" s="35">
        <v>3682</v>
      </c>
      <c r="B3684" s="36" t="s">
        <v>3279</v>
      </c>
      <c r="C3684" s="3">
        <v>7675</v>
      </c>
      <c r="D3684" s="4">
        <v>1678</v>
      </c>
      <c r="E3684" s="37">
        <v>42979</v>
      </c>
      <c r="F3684" s="53" t="s">
        <v>129</v>
      </c>
    </row>
    <row r="3685" spans="1:6" ht="24.95" customHeight="1" x14ac:dyDescent="0.2">
      <c r="A3685" s="35">
        <v>3683</v>
      </c>
      <c r="B3685" s="36" t="s">
        <v>6409</v>
      </c>
      <c r="C3685" s="3">
        <f>'2023'!E190</f>
        <v>7674.4000000000005</v>
      </c>
      <c r="D3685" s="4">
        <f>'2023'!F190</f>
        <v>1258</v>
      </c>
      <c r="E3685" s="37">
        <v>45037</v>
      </c>
      <c r="F3685" s="53" t="s">
        <v>5091</v>
      </c>
    </row>
    <row r="3686" spans="1:6" ht="24.95" customHeight="1" x14ac:dyDescent="0.2">
      <c r="A3686" s="35">
        <v>3684</v>
      </c>
      <c r="B3686" s="36" t="s">
        <v>3280</v>
      </c>
      <c r="C3686" s="3">
        <v>7672</v>
      </c>
      <c r="D3686" s="4">
        <v>1358</v>
      </c>
      <c r="E3686" s="37">
        <v>44785</v>
      </c>
      <c r="F3686" s="53" t="s">
        <v>439</v>
      </c>
    </row>
    <row r="3687" spans="1:6" ht="24.95" customHeight="1" x14ac:dyDescent="0.2">
      <c r="A3687" s="35">
        <v>3685</v>
      </c>
      <c r="B3687" s="36" t="s">
        <v>7299</v>
      </c>
      <c r="C3687" s="3">
        <f>'2024'!E182</f>
        <v>7664</v>
      </c>
      <c r="D3687" s="4">
        <f>'2024'!F182</f>
        <v>1080</v>
      </c>
      <c r="E3687" s="37">
        <v>45632</v>
      </c>
      <c r="F3687" s="53" t="s">
        <v>6882</v>
      </c>
    </row>
    <row r="3688" spans="1:6" ht="24.95" customHeight="1" x14ac:dyDescent="0.2">
      <c r="A3688" s="35">
        <v>3686</v>
      </c>
      <c r="B3688" s="36" t="s">
        <v>3281</v>
      </c>
      <c r="C3688" s="3">
        <v>7659.9700000000012</v>
      </c>
      <c r="D3688" s="4">
        <v>1693</v>
      </c>
      <c r="E3688" s="37">
        <v>42013</v>
      </c>
      <c r="F3688" s="53" t="s">
        <v>817</v>
      </c>
    </row>
    <row r="3689" spans="1:6" ht="24.95" customHeight="1" x14ac:dyDescent="0.2">
      <c r="A3689" s="35">
        <v>3687</v>
      </c>
      <c r="B3689" s="36" t="s">
        <v>3282</v>
      </c>
      <c r="C3689" s="3">
        <v>7632.3563484708066</v>
      </c>
      <c r="D3689" s="4">
        <v>2357</v>
      </c>
      <c r="E3689" s="37">
        <v>37876</v>
      </c>
      <c r="F3689" s="53" t="s">
        <v>176</v>
      </c>
    </row>
    <row r="3690" spans="1:6" ht="24.95" customHeight="1" x14ac:dyDescent="0.2">
      <c r="A3690" s="35">
        <v>3688</v>
      </c>
      <c r="B3690" s="36" t="s">
        <v>3283</v>
      </c>
      <c r="C3690" s="3">
        <v>7632.0667284522706</v>
      </c>
      <c r="D3690" s="4">
        <v>5404</v>
      </c>
      <c r="E3690" s="37">
        <v>35650</v>
      </c>
      <c r="F3690" s="53" t="s">
        <v>673</v>
      </c>
    </row>
    <row r="3691" spans="1:6" ht="24.95" customHeight="1" x14ac:dyDescent="0.2">
      <c r="A3691" s="35">
        <v>3689</v>
      </c>
      <c r="B3691" s="36" t="s">
        <v>6410</v>
      </c>
      <c r="C3691" s="3">
        <f>'2023'!E192</f>
        <v>7606</v>
      </c>
      <c r="D3691" s="4">
        <f>'2023'!F192</f>
        <v>1140</v>
      </c>
      <c r="E3691" s="37">
        <v>44967</v>
      </c>
      <c r="F3691" s="53" t="s">
        <v>129</v>
      </c>
    </row>
    <row r="3692" spans="1:6" ht="24.95" customHeight="1" x14ac:dyDescent="0.2">
      <c r="A3692" s="35">
        <v>3690</v>
      </c>
      <c r="B3692" s="36" t="s">
        <v>3284</v>
      </c>
      <c r="C3692" s="3">
        <v>7601.88</v>
      </c>
      <c r="D3692" s="4">
        <v>2336</v>
      </c>
      <c r="E3692" s="37">
        <v>42489</v>
      </c>
      <c r="F3692" s="53" t="s">
        <v>311</v>
      </c>
    </row>
    <row r="3693" spans="1:6" ht="24.95" customHeight="1" x14ac:dyDescent="0.2">
      <c r="A3693" s="35">
        <v>3691</v>
      </c>
      <c r="B3693" s="36" t="s">
        <v>7300</v>
      </c>
      <c r="C3693" s="3">
        <f>'2024'!E183</f>
        <v>7585</v>
      </c>
      <c r="D3693" s="4">
        <f>'2024'!F183</f>
        <v>1692</v>
      </c>
      <c r="E3693" s="37">
        <v>45548</v>
      </c>
      <c r="F3693" s="53" t="s">
        <v>129</v>
      </c>
    </row>
    <row r="3694" spans="1:6" ht="24.95" customHeight="1" x14ac:dyDescent="0.2">
      <c r="A3694" s="35">
        <v>3692</v>
      </c>
      <c r="B3694" s="36" t="s">
        <v>3285</v>
      </c>
      <c r="C3694" s="3">
        <v>7581.3832252085267</v>
      </c>
      <c r="D3694" s="4">
        <v>3131</v>
      </c>
      <c r="E3694" s="37">
        <v>36868</v>
      </c>
      <c r="F3694" s="53" t="s">
        <v>176</v>
      </c>
    </row>
    <row r="3695" spans="1:6" ht="24.95" customHeight="1" x14ac:dyDescent="0.2">
      <c r="A3695" s="35">
        <v>3693</v>
      </c>
      <c r="B3695" s="36" t="s">
        <v>3286</v>
      </c>
      <c r="C3695" s="3">
        <v>7579.9351251158487</v>
      </c>
      <c r="D3695" s="4">
        <v>2617</v>
      </c>
      <c r="E3695" s="37">
        <v>37358</v>
      </c>
      <c r="F3695" s="53" t="s">
        <v>1686</v>
      </c>
    </row>
    <row r="3696" spans="1:6" ht="24.95" customHeight="1" x14ac:dyDescent="0.2">
      <c r="A3696" s="35">
        <v>3694</v>
      </c>
      <c r="B3696" s="36" t="s">
        <v>3287</v>
      </c>
      <c r="C3696" s="3">
        <v>7577</v>
      </c>
      <c r="D3696" s="4">
        <v>1513</v>
      </c>
      <c r="E3696" s="37">
        <v>43896</v>
      </c>
      <c r="F3696" s="53" t="s">
        <v>2155</v>
      </c>
    </row>
    <row r="3697" spans="1:6" ht="24.95" customHeight="1" x14ac:dyDescent="0.2">
      <c r="A3697" s="35">
        <v>3695</v>
      </c>
      <c r="B3697" s="36" t="s">
        <v>3288</v>
      </c>
      <c r="C3697" s="3">
        <v>7567.0759962928632</v>
      </c>
      <c r="D3697" s="4">
        <v>2309</v>
      </c>
      <c r="E3697" s="37">
        <v>38842</v>
      </c>
      <c r="F3697" s="53" t="s">
        <v>1080</v>
      </c>
    </row>
    <row r="3698" spans="1:6" ht="24.95" customHeight="1" x14ac:dyDescent="0.2">
      <c r="A3698" s="35">
        <v>3696</v>
      </c>
      <c r="B3698" s="36" t="s">
        <v>3289</v>
      </c>
      <c r="C3698" s="3">
        <v>7565.7437442075998</v>
      </c>
      <c r="D3698" s="4">
        <v>2740</v>
      </c>
      <c r="E3698" s="37">
        <v>37036</v>
      </c>
      <c r="F3698" s="53" t="s">
        <v>1066</v>
      </c>
    </row>
    <row r="3699" spans="1:6" ht="24.95" customHeight="1" x14ac:dyDescent="0.2">
      <c r="A3699" s="35">
        <v>3697</v>
      </c>
      <c r="B3699" s="36" t="s">
        <v>3290</v>
      </c>
      <c r="C3699" s="3">
        <v>7545.7599629286378</v>
      </c>
      <c r="D3699" s="4">
        <v>3265</v>
      </c>
      <c r="E3699" s="37">
        <v>36196</v>
      </c>
      <c r="F3699" s="53" t="s">
        <v>1066</v>
      </c>
    </row>
    <row r="3700" spans="1:6" ht="24.95" customHeight="1" x14ac:dyDescent="0.2">
      <c r="A3700" s="35">
        <v>3698</v>
      </c>
      <c r="B3700" s="36" t="s">
        <v>3291</v>
      </c>
      <c r="C3700" s="3">
        <v>7542.3424467099167</v>
      </c>
      <c r="D3700" s="4">
        <v>2290</v>
      </c>
      <c r="E3700" s="37">
        <v>40137</v>
      </c>
      <c r="F3700" s="53" t="s">
        <v>125</v>
      </c>
    </row>
    <row r="3701" spans="1:6" ht="24.95" customHeight="1" x14ac:dyDescent="0.2">
      <c r="A3701" s="35">
        <v>3699</v>
      </c>
      <c r="B3701" s="36" t="s">
        <v>3293</v>
      </c>
      <c r="C3701" s="3">
        <v>7539.9675625579239</v>
      </c>
      <c r="D3701" s="4">
        <v>3748</v>
      </c>
      <c r="E3701" s="37">
        <v>39863</v>
      </c>
      <c r="F3701" s="53" t="s">
        <v>3294</v>
      </c>
    </row>
    <row r="3702" spans="1:6" ht="24.95" customHeight="1" x14ac:dyDescent="0.2">
      <c r="A3702" s="35">
        <v>3700</v>
      </c>
      <c r="B3702" s="36" t="s">
        <v>3295</v>
      </c>
      <c r="C3702" s="3">
        <v>7529.8308619091758</v>
      </c>
      <c r="D3702" s="4">
        <v>2342</v>
      </c>
      <c r="E3702" s="37">
        <v>37946</v>
      </c>
      <c r="F3702" s="53" t="s">
        <v>763</v>
      </c>
    </row>
    <row r="3703" spans="1:6" ht="24.95" customHeight="1" x14ac:dyDescent="0.2">
      <c r="A3703" s="35">
        <v>3701</v>
      </c>
      <c r="B3703" s="36" t="s">
        <v>3296</v>
      </c>
      <c r="C3703" s="3">
        <v>7523.4592215013909</v>
      </c>
      <c r="D3703" s="4">
        <v>2695</v>
      </c>
      <c r="E3703" s="37">
        <v>37582</v>
      </c>
      <c r="F3703" s="53" t="s">
        <v>2893</v>
      </c>
    </row>
    <row r="3704" spans="1:6" ht="24.95" customHeight="1" x14ac:dyDescent="0.2">
      <c r="A3704" s="35">
        <v>3702</v>
      </c>
      <c r="B3704" s="36" t="s">
        <v>3297</v>
      </c>
      <c r="C3704" s="3">
        <v>7522.0111214087119</v>
      </c>
      <c r="D3704" s="4">
        <v>3209</v>
      </c>
      <c r="E3704" s="37">
        <v>36448</v>
      </c>
      <c r="F3704" s="53" t="s">
        <v>3298</v>
      </c>
    </row>
    <row r="3705" spans="1:6" ht="24.95" customHeight="1" x14ac:dyDescent="0.2">
      <c r="A3705" s="35">
        <v>3703</v>
      </c>
      <c r="B3705" s="36" t="s">
        <v>3299</v>
      </c>
      <c r="C3705" s="3">
        <v>7519.14</v>
      </c>
      <c r="D3705" s="4">
        <v>2097</v>
      </c>
      <c r="E3705" s="37">
        <v>44386</v>
      </c>
      <c r="F3705" s="53" t="s">
        <v>4</v>
      </c>
    </row>
    <row r="3706" spans="1:6" ht="24.95" customHeight="1" x14ac:dyDescent="0.2">
      <c r="A3706" s="35">
        <v>3704</v>
      </c>
      <c r="B3706" s="36" t="s">
        <v>3300</v>
      </c>
      <c r="C3706" s="3">
        <v>7513.612140871177</v>
      </c>
      <c r="D3706" s="4">
        <v>2470</v>
      </c>
      <c r="E3706" s="37">
        <v>38044</v>
      </c>
      <c r="F3706" s="53" t="s">
        <v>2976</v>
      </c>
    </row>
    <row r="3707" spans="1:6" ht="24.95" customHeight="1" x14ac:dyDescent="0.2">
      <c r="A3707" s="35">
        <v>3705</v>
      </c>
      <c r="B3707" s="36" t="s">
        <v>3301</v>
      </c>
      <c r="C3707" s="3">
        <v>7510.4263206672849</v>
      </c>
      <c r="D3707" s="4">
        <v>2332</v>
      </c>
      <c r="E3707" s="37">
        <v>37792</v>
      </c>
      <c r="F3707" s="53" t="s">
        <v>1898</v>
      </c>
    </row>
    <row r="3708" spans="1:6" ht="24.95" customHeight="1" x14ac:dyDescent="0.2">
      <c r="A3708" s="35">
        <v>3706</v>
      </c>
      <c r="B3708" s="36" t="s">
        <v>3302</v>
      </c>
      <c r="C3708" s="3">
        <v>7508.7465245597778</v>
      </c>
      <c r="D3708" s="4">
        <v>2322</v>
      </c>
      <c r="E3708" s="37">
        <v>38394</v>
      </c>
      <c r="F3708" s="53" t="s">
        <v>1260</v>
      </c>
    </row>
    <row r="3709" spans="1:6" ht="24.95" customHeight="1" x14ac:dyDescent="0.2">
      <c r="A3709" s="35">
        <v>3707</v>
      </c>
      <c r="B3709" s="36" t="s">
        <v>3303</v>
      </c>
      <c r="C3709" s="3">
        <v>7505.31</v>
      </c>
      <c r="D3709" s="4">
        <v>1198</v>
      </c>
      <c r="E3709" s="37">
        <v>44477</v>
      </c>
      <c r="F3709" s="53" t="s">
        <v>4</v>
      </c>
    </row>
    <row r="3710" spans="1:6" ht="24.95" customHeight="1" x14ac:dyDescent="0.2">
      <c r="A3710" s="35">
        <v>3708</v>
      </c>
      <c r="B3710" s="36" t="s">
        <v>3304</v>
      </c>
      <c r="C3710" s="3">
        <v>7499</v>
      </c>
      <c r="D3710" s="4">
        <v>1467</v>
      </c>
      <c r="E3710" s="37">
        <v>43406</v>
      </c>
      <c r="F3710" s="53" t="s">
        <v>129</v>
      </c>
    </row>
    <row r="3711" spans="1:6" ht="24.95" customHeight="1" x14ac:dyDescent="0.2">
      <c r="A3711" s="35">
        <v>3709</v>
      </c>
      <c r="B3711" s="36" t="s">
        <v>3305</v>
      </c>
      <c r="C3711" s="3">
        <v>7496.49</v>
      </c>
      <c r="D3711" s="4">
        <v>1641</v>
      </c>
      <c r="E3711" s="37">
        <v>42832</v>
      </c>
      <c r="F3711" s="53" t="s">
        <v>505</v>
      </c>
    </row>
    <row r="3712" spans="1:6" ht="24.95" customHeight="1" x14ac:dyDescent="0.2">
      <c r="A3712" s="35">
        <v>3710</v>
      </c>
      <c r="B3712" s="36" t="s">
        <v>4752</v>
      </c>
      <c r="C3712" s="3">
        <v>7496.0901297497685</v>
      </c>
      <c r="D3712" s="4">
        <v>1995</v>
      </c>
      <c r="E3712" s="37">
        <v>40823</v>
      </c>
      <c r="F3712" s="53" t="s">
        <v>4753</v>
      </c>
    </row>
    <row r="3713" spans="1:6" ht="24.95" customHeight="1" x14ac:dyDescent="0.2">
      <c r="A3713" s="35">
        <v>3711</v>
      </c>
      <c r="B3713" s="36" t="s">
        <v>3307</v>
      </c>
      <c r="C3713" s="3">
        <v>7476.2511584800741</v>
      </c>
      <c r="D3713" s="4">
        <v>3429</v>
      </c>
      <c r="E3713" s="37">
        <v>36259</v>
      </c>
      <c r="F3713" s="53" t="s">
        <v>1678</v>
      </c>
    </row>
    <row r="3714" spans="1:6" ht="24.95" customHeight="1" x14ac:dyDescent="0.2">
      <c r="A3714" s="35">
        <v>3712</v>
      </c>
      <c r="B3714" s="36" t="s">
        <v>3308</v>
      </c>
      <c r="C3714" s="3">
        <v>7466.114457831326</v>
      </c>
      <c r="D3714" s="4">
        <v>2146</v>
      </c>
      <c r="E3714" s="37">
        <v>38674</v>
      </c>
      <c r="F3714" s="53" t="s">
        <v>746</v>
      </c>
    </row>
    <row r="3715" spans="1:6" ht="24.95" customHeight="1" x14ac:dyDescent="0.2">
      <c r="A3715" s="35">
        <v>3713</v>
      </c>
      <c r="B3715" s="36" t="s">
        <v>3309</v>
      </c>
      <c r="C3715" s="3">
        <v>7452</v>
      </c>
      <c r="D3715" s="4">
        <v>1634</v>
      </c>
      <c r="E3715" s="37">
        <v>44533</v>
      </c>
      <c r="F3715" s="53" t="s">
        <v>129</v>
      </c>
    </row>
    <row r="3716" spans="1:6" ht="24.95" customHeight="1" x14ac:dyDescent="0.2">
      <c r="A3716" s="35">
        <v>3714</v>
      </c>
      <c r="B3716" s="36" t="s">
        <v>3310</v>
      </c>
      <c r="C3716" s="3">
        <v>7449</v>
      </c>
      <c r="D3716" s="4">
        <v>1853</v>
      </c>
      <c r="E3716" s="37">
        <v>43602</v>
      </c>
      <c r="F3716" s="53" t="s">
        <v>837</v>
      </c>
    </row>
    <row r="3717" spans="1:6" ht="24.95" customHeight="1" x14ac:dyDescent="0.2">
      <c r="A3717" s="35">
        <v>3715</v>
      </c>
      <c r="B3717" s="36" t="s">
        <v>6426</v>
      </c>
      <c r="C3717" s="3">
        <f>'2023'!E212+'2024'!E251</f>
        <v>7437</v>
      </c>
      <c r="D3717" s="4">
        <f>'2023'!F212+'2024'!F251</f>
        <v>1568</v>
      </c>
      <c r="E3717" s="37">
        <v>45177</v>
      </c>
      <c r="F3717" s="53" t="s">
        <v>311</v>
      </c>
    </row>
    <row r="3718" spans="1:6" ht="24.95" customHeight="1" x14ac:dyDescent="0.2">
      <c r="A3718" s="35">
        <v>3716</v>
      </c>
      <c r="B3718" s="36" t="s">
        <v>3311</v>
      </c>
      <c r="C3718" s="3">
        <v>7423.8299351251162</v>
      </c>
      <c r="D3718" s="4">
        <v>2143</v>
      </c>
      <c r="E3718" s="37">
        <v>36833</v>
      </c>
      <c r="F3718" s="53" t="s">
        <v>2362</v>
      </c>
    </row>
    <row r="3719" spans="1:6" ht="24.95" customHeight="1" x14ac:dyDescent="0.2">
      <c r="A3719" s="35">
        <v>3717</v>
      </c>
      <c r="B3719" s="36" t="s">
        <v>4754</v>
      </c>
      <c r="C3719" s="3">
        <v>7421.6577849860987</v>
      </c>
      <c r="D3719" s="4">
        <v>2553</v>
      </c>
      <c r="E3719" s="37">
        <v>40676</v>
      </c>
      <c r="F3719" s="53" t="s">
        <v>189</v>
      </c>
    </row>
    <row r="3720" spans="1:6" ht="24.95" customHeight="1" x14ac:dyDescent="0.2">
      <c r="A3720" s="35">
        <v>3718</v>
      </c>
      <c r="B3720" s="36" t="s">
        <v>3312</v>
      </c>
      <c r="C3720" s="3">
        <v>7416.1550046339207</v>
      </c>
      <c r="D3720" s="4">
        <v>2425</v>
      </c>
      <c r="E3720" s="37">
        <v>39458</v>
      </c>
      <c r="F3720" s="53" t="s">
        <v>3313</v>
      </c>
    </row>
    <row r="3721" spans="1:6" ht="24.95" customHeight="1" x14ac:dyDescent="0.2">
      <c r="A3721" s="35">
        <v>3719</v>
      </c>
      <c r="B3721" s="36" t="s">
        <v>3314</v>
      </c>
      <c r="C3721" s="3">
        <v>7394</v>
      </c>
      <c r="D3721" s="4">
        <v>1573</v>
      </c>
      <c r="E3721" s="37">
        <v>44064</v>
      </c>
      <c r="F3721" s="53" t="s">
        <v>129</v>
      </c>
    </row>
    <row r="3722" spans="1:6" ht="24.95" customHeight="1" x14ac:dyDescent="0.2">
      <c r="A3722" s="35">
        <v>3720</v>
      </c>
      <c r="B3722" s="36" t="s">
        <v>3315</v>
      </c>
      <c r="C3722" s="3">
        <v>7387.28</v>
      </c>
      <c r="D3722" s="4">
        <v>1397</v>
      </c>
      <c r="E3722" s="37">
        <v>43539</v>
      </c>
      <c r="F3722" s="53" t="s">
        <v>559</v>
      </c>
    </row>
    <row r="3723" spans="1:6" ht="24.95" customHeight="1" x14ac:dyDescent="0.2">
      <c r="A3723" s="35">
        <v>3721</v>
      </c>
      <c r="B3723" s="36" t="s">
        <v>3316</v>
      </c>
      <c r="C3723" s="3">
        <v>7386.4689527340133</v>
      </c>
      <c r="D3723" s="4">
        <v>3482</v>
      </c>
      <c r="E3723" s="37">
        <v>36630</v>
      </c>
      <c r="F3723" s="53" t="s">
        <v>1066</v>
      </c>
    </row>
    <row r="3724" spans="1:6" ht="24.95" customHeight="1" x14ac:dyDescent="0.2">
      <c r="A3724" s="35">
        <v>3722</v>
      </c>
      <c r="B3724" s="36" t="s">
        <v>7301</v>
      </c>
      <c r="C3724" s="3">
        <f>'2024'!E184</f>
        <v>7375.9299999999994</v>
      </c>
      <c r="D3724" s="4">
        <f>'2024'!F184</f>
        <v>667</v>
      </c>
      <c r="E3724" s="37">
        <v>45379</v>
      </c>
      <c r="F3724" s="53" t="s">
        <v>220</v>
      </c>
    </row>
    <row r="3725" spans="1:6" ht="24.95" customHeight="1" x14ac:dyDescent="0.2">
      <c r="A3725" s="35">
        <v>3723</v>
      </c>
      <c r="B3725" s="36" t="s">
        <v>7302</v>
      </c>
      <c r="C3725" s="3">
        <f>'2024'!E185</f>
        <v>7374.17</v>
      </c>
      <c r="D3725" s="4">
        <f>'2024'!F185</f>
        <v>1472</v>
      </c>
      <c r="E3725" s="37">
        <v>45555</v>
      </c>
      <c r="F3725" s="53" t="s">
        <v>220</v>
      </c>
    </row>
    <row r="3726" spans="1:6" ht="24.95" customHeight="1" x14ac:dyDescent="0.2">
      <c r="A3726" s="35">
        <v>3724</v>
      </c>
      <c r="B3726" s="36" t="s">
        <v>3317</v>
      </c>
      <c r="C3726" s="3">
        <v>7365.82</v>
      </c>
      <c r="D3726" s="4">
        <v>1192</v>
      </c>
      <c r="E3726" s="37">
        <v>43784</v>
      </c>
      <c r="F3726" s="53" t="s">
        <v>4</v>
      </c>
    </row>
    <row r="3727" spans="1:6" ht="24.95" customHeight="1" x14ac:dyDescent="0.2">
      <c r="A3727" s="35">
        <v>3725</v>
      </c>
      <c r="B3727" s="36" t="s">
        <v>6411</v>
      </c>
      <c r="C3727" s="3">
        <f>'2023'!E193</f>
        <v>7346.0499999999993</v>
      </c>
      <c r="D3727" s="4">
        <f>'2023'!F193</f>
        <v>1773</v>
      </c>
      <c r="E3727" s="37">
        <v>45072</v>
      </c>
      <c r="F3727" s="53" t="s">
        <v>2184</v>
      </c>
    </row>
    <row r="3728" spans="1:6" ht="24.95" customHeight="1" x14ac:dyDescent="0.2">
      <c r="A3728" s="35">
        <v>3726</v>
      </c>
      <c r="B3728" s="36" t="s">
        <v>3318</v>
      </c>
      <c r="C3728" s="3">
        <v>7337.54</v>
      </c>
      <c r="D3728" s="4">
        <v>1587</v>
      </c>
      <c r="E3728" s="37">
        <v>43385</v>
      </c>
      <c r="F3728" s="53" t="s">
        <v>45</v>
      </c>
    </row>
    <row r="3729" spans="1:6" ht="24.95" customHeight="1" x14ac:dyDescent="0.2">
      <c r="A3729" s="35">
        <v>3727</v>
      </c>
      <c r="B3729" s="36" t="s">
        <v>3319</v>
      </c>
      <c r="C3729" s="3">
        <v>7331.8099999999995</v>
      </c>
      <c r="D3729" s="4">
        <v>1239</v>
      </c>
      <c r="E3729" s="37">
        <v>44337</v>
      </c>
      <c r="F3729" s="53" t="s">
        <v>4</v>
      </c>
    </row>
    <row r="3730" spans="1:6" ht="24.95" customHeight="1" x14ac:dyDescent="0.2">
      <c r="A3730" s="35">
        <v>3728</v>
      </c>
      <c r="B3730" s="36" t="s">
        <v>4755</v>
      </c>
      <c r="C3730" s="3">
        <v>7331.00671918443</v>
      </c>
      <c r="D3730" s="4">
        <v>1847</v>
      </c>
      <c r="E3730" s="37">
        <v>41341</v>
      </c>
      <c r="F3730" s="53" t="s">
        <v>41</v>
      </c>
    </row>
    <row r="3731" spans="1:6" ht="24.95" customHeight="1" x14ac:dyDescent="0.2">
      <c r="A3731" s="35">
        <v>3729</v>
      </c>
      <c r="B3731" s="36" t="s">
        <v>3320</v>
      </c>
      <c r="C3731" s="3">
        <v>7323.0400000000009</v>
      </c>
      <c r="D3731" s="4">
        <v>1875</v>
      </c>
      <c r="E3731" s="37">
        <v>43616</v>
      </c>
      <c r="F3731" s="53" t="s">
        <v>3321</v>
      </c>
    </row>
    <row r="3732" spans="1:6" ht="24.95" customHeight="1" x14ac:dyDescent="0.2">
      <c r="A3732" s="35">
        <v>3730</v>
      </c>
      <c r="B3732" s="36" t="s">
        <v>4756</v>
      </c>
      <c r="C3732" s="3">
        <v>7314.2666821130679</v>
      </c>
      <c r="D3732" s="4">
        <v>2161</v>
      </c>
      <c r="E3732" s="37">
        <v>41327</v>
      </c>
      <c r="F3732" s="53" t="s">
        <v>6525</v>
      </c>
    </row>
    <row r="3733" spans="1:6" ht="24.95" customHeight="1" x14ac:dyDescent="0.2">
      <c r="A3733" s="35">
        <v>3731</v>
      </c>
      <c r="B3733" s="36" t="s">
        <v>3322</v>
      </c>
      <c r="C3733" s="3">
        <v>7303.3480074142726</v>
      </c>
      <c r="D3733" s="4">
        <v>1834</v>
      </c>
      <c r="E3733" s="37">
        <v>38394</v>
      </c>
      <c r="F3733" s="53" t="s">
        <v>3323</v>
      </c>
    </row>
    <row r="3734" spans="1:6" ht="24.95" customHeight="1" x14ac:dyDescent="0.2">
      <c r="A3734" s="35">
        <v>3732</v>
      </c>
      <c r="B3734" s="36" t="s">
        <v>3324</v>
      </c>
      <c r="C3734" s="3">
        <v>7290.98</v>
      </c>
      <c r="D3734" s="4">
        <v>1404</v>
      </c>
      <c r="E3734" s="37">
        <v>43028</v>
      </c>
      <c r="F3734" s="53" t="s">
        <v>4</v>
      </c>
    </row>
    <row r="3735" spans="1:6" ht="24.95" customHeight="1" x14ac:dyDescent="0.2">
      <c r="A3735" s="35">
        <v>3733</v>
      </c>
      <c r="B3735" s="36" t="s">
        <v>3325</v>
      </c>
      <c r="C3735" s="3">
        <v>7285.7000000000007</v>
      </c>
      <c r="D3735" s="4">
        <v>1952</v>
      </c>
      <c r="E3735" s="37">
        <v>43483</v>
      </c>
      <c r="F3735" s="53" t="s">
        <v>837</v>
      </c>
    </row>
    <row r="3736" spans="1:6" ht="24.95" customHeight="1" x14ac:dyDescent="0.2">
      <c r="A3736" s="35">
        <v>3734</v>
      </c>
      <c r="B3736" s="36" t="s">
        <v>3326</v>
      </c>
      <c r="C3736" s="3">
        <v>7271.1056533827596</v>
      </c>
      <c r="D3736" s="4">
        <v>2026</v>
      </c>
      <c r="E3736" s="37">
        <v>38289</v>
      </c>
      <c r="F3736" s="53" t="s">
        <v>1260</v>
      </c>
    </row>
    <row r="3737" spans="1:6" ht="24.95" customHeight="1" x14ac:dyDescent="0.2">
      <c r="A3737" s="35">
        <v>3735</v>
      </c>
      <c r="B3737" s="36" t="s">
        <v>3327</v>
      </c>
      <c r="C3737" s="3">
        <v>7263.2000000000007</v>
      </c>
      <c r="D3737" s="4">
        <v>1441</v>
      </c>
      <c r="E3737" s="37">
        <v>43560</v>
      </c>
      <c r="F3737" s="53" t="s">
        <v>220</v>
      </c>
    </row>
    <row r="3738" spans="1:6" ht="24.95" customHeight="1" x14ac:dyDescent="0.2">
      <c r="A3738" s="35">
        <v>3736</v>
      </c>
      <c r="B3738" s="36" t="s">
        <v>3690</v>
      </c>
      <c r="C3738" s="3">
        <f>4347+'2023'!E304+'2024'!E283</f>
        <v>7260</v>
      </c>
      <c r="D3738" s="4">
        <f>811+'2023'!F304+'2024'!F283</f>
        <v>1163</v>
      </c>
      <c r="E3738" s="37">
        <v>44414</v>
      </c>
      <c r="F3738" s="53" t="s">
        <v>3487</v>
      </c>
    </row>
    <row r="3739" spans="1:6" ht="24.95" customHeight="1" x14ac:dyDescent="0.2">
      <c r="A3739" s="35">
        <v>3737</v>
      </c>
      <c r="B3739" s="36" t="s">
        <v>6511</v>
      </c>
      <c r="C3739" s="3">
        <f>'2023'!E200+'2024'!E298</f>
        <v>7257.2800000000007</v>
      </c>
      <c r="D3739" s="4">
        <f>'2023'!F200+'2024'!F298</f>
        <v>1866</v>
      </c>
      <c r="E3739" s="5">
        <v>44967</v>
      </c>
      <c r="F3739" s="18" t="s">
        <v>2184</v>
      </c>
    </row>
    <row r="3740" spans="1:6" ht="24.95" customHeight="1" x14ac:dyDescent="0.2">
      <c r="A3740" s="35">
        <v>3738</v>
      </c>
      <c r="B3740" s="36" t="s">
        <v>3328</v>
      </c>
      <c r="C3740" s="3">
        <v>7254.62</v>
      </c>
      <c r="D3740" s="4">
        <v>1861</v>
      </c>
      <c r="E3740" s="37">
        <v>43112</v>
      </c>
      <c r="F3740" s="53" t="s">
        <v>3329</v>
      </c>
    </row>
    <row r="3741" spans="1:6" ht="24.95" customHeight="1" x14ac:dyDescent="0.2">
      <c r="A3741" s="35">
        <v>3739</v>
      </c>
      <c r="B3741" s="36" t="s">
        <v>7303</v>
      </c>
      <c r="C3741" s="3">
        <f>'2024'!E186</f>
        <v>7249.26</v>
      </c>
      <c r="D3741" s="4">
        <f>'2024'!F186</f>
        <v>1297</v>
      </c>
      <c r="E3741" s="37">
        <v>45296</v>
      </c>
      <c r="F3741" s="53" t="s">
        <v>2184</v>
      </c>
    </row>
    <row r="3742" spans="1:6" ht="24.95" customHeight="1" x14ac:dyDescent="0.2">
      <c r="A3742" s="35">
        <v>3740</v>
      </c>
      <c r="B3742" s="36" t="s">
        <v>3330</v>
      </c>
      <c r="C3742" s="3">
        <v>7240.5004633920298</v>
      </c>
      <c r="D3742" s="4">
        <v>3858</v>
      </c>
      <c r="E3742" s="37">
        <v>36966</v>
      </c>
      <c r="F3742" s="53" t="s">
        <v>1686</v>
      </c>
    </row>
    <row r="3743" spans="1:6" ht="24.95" customHeight="1" x14ac:dyDescent="0.2">
      <c r="A3743" s="35">
        <v>3741</v>
      </c>
      <c r="B3743" s="36" t="s">
        <v>3331</v>
      </c>
      <c r="C3743" s="3">
        <v>7239.3419833178868</v>
      </c>
      <c r="D3743" s="4">
        <v>2508</v>
      </c>
      <c r="E3743" s="37">
        <v>37561</v>
      </c>
      <c r="F3743" s="53" t="s">
        <v>2468</v>
      </c>
    </row>
    <row r="3744" spans="1:6" ht="24.95" customHeight="1" x14ac:dyDescent="0.2">
      <c r="A3744" s="35">
        <v>3742</v>
      </c>
      <c r="B3744" s="36" t="s">
        <v>3332</v>
      </c>
      <c r="C3744" s="3">
        <v>7235.8665430954588</v>
      </c>
      <c r="D3744" s="4">
        <v>3426</v>
      </c>
      <c r="E3744" s="37">
        <v>36854</v>
      </c>
      <c r="F3744" s="53" t="s">
        <v>125</v>
      </c>
    </row>
    <row r="3745" spans="1:6" ht="24.95" customHeight="1" x14ac:dyDescent="0.2">
      <c r="A3745" s="35">
        <v>3743</v>
      </c>
      <c r="B3745" s="36" t="s">
        <v>3333</v>
      </c>
      <c r="C3745" s="3">
        <v>7226.1100000000006</v>
      </c>
      <c r="D3745" s="4">
        <v>1294</v>
      </c>
      <c r="E3745" s="37">
        <v>43707</v>
      </c>
      <c r="F3745" s="53" t="s">
        <v>4</v>
      </c>
    </row>
    <row r="3746" spans="1:6" ht="24.95" customHeight="1" x14ac:dyDescent="0.2">
      <c r="A3746" s="35">
        <v>3744</v>
      </c>
      <c r="B3746" s="36" t="s">
        <v>7304</v>
      </c>
      <c r="C3746" s="3">
        <f>'2024'!E187</f>
        <v>7217.7</v>
      </c>
      <c r="D3746" s="4">
        <f>'2024'!F187</f>
        <v>1428</v>
      </c>
      <c r="E3746" s="37">
        <v>45492</v>
      </c>
      <c r="F3746" s="53" t="s">
        <v>2184</v>
      </c>
    </row>
    <row r="3747" spans="1:6" ht="24.95" customHeight="1" x14ac:dyDescent="0.2">
      <c r="A3747" s="35">
        <v>3745</v>
      </c>
      <c r="B3747" s="36" t="s">
        <v>3334</v>
      </c>
      <c r="C3747" s="3">
        <v>7216.9</v>
      </c>
      <c r="D3747" s="4">
        <v>1536</v>
      </c>
      <c r="E3747" s="37">
        <v>43224</v>
      </c>
      <c r="F3747" s="53" t="s">
        <v>505</v>
      </c>
    </row>
    <row r="3748" spans="1:6" ht="24.95" customHeight="1" x14ac:dyDescent="0.2">
      <c r="A3748" s="35">
        <v>3746</v>
      </c>
      <c r="B3748" s="36" t="s">
        <v>3335</v>
      </c>
      <c r="C3748" s="3">
        <v>7197.34</v>
      </c>
      <c r="D3748" s="4">
        <v>1296</v>
      </c>
      <c r="E3748" s="37">
        <v>43679</v>
      </c>
      <c r="F3748" s="53" t="s">
        <v>439</v>
      </c>
    </row>
    <row r="3749" spans="1:6" ht="24.95" customHeight="1" x14ac:dyDescent="0.2">
      <c r="A3749" s="35">
        <v>3747</v>
      </c>
      <c r="B3749" s="36" t="s">
        <v>7305</v>
      </c>
      <c r="C3749" s="3">
        <f>'2024'!E188</f>
        <v>7183</v>
      </c>
      <c r="D3749" s="4">
        <f>'2024'!F188</f>
        <v>1190</v>
      </c>
      <c r="E3749" s="37">
        <v>45499</v>
      </c>
      <c r="F3749" s="53" t="s">
        <v>129</v>
      </c>
    </row>
    <row r="3750" spans="1:6" ht="24.95" customHeight="1" x14ac:dyDescent="0.2">
      <c r="A3750" s="35">
        <v>3748</v>
      </c>
      <c r="B3750" s="36" t="s">
        <v>3336</v>
      </c>
      <c r="C3750" s="3">
        <v>7181.707599629287</v>
      </c>
      <c r="D3750" s="4">
        <v>2876</v>
      </c>
      <c r="E3750" s="37">
        <v>40431</v>
      </c>
      <c r="F3750" s="53" t="s">
        <v>2019</v>
      </c>
    </row>
    <row r="3751" spans="1:6" ht="24.95" customHeight="1" x14ac:dyDescent="0.2">
      <c r="A3751" s="35">
        <v>3749</v>
      </c>
      <c r="B3751" s="36" t="s">
        <v>3337</v>
      </c>
      <c r="C3751" s="3">
        <v>7180.5114689527336</v>
      </c>
      <c r="D3751" s="4">
        <v>2527</v>
      </c>
      <c r="E3751" s="37">
        <v>38968</v>
      </c>
      <c r="F3751" s="53" t="s">
        <v>1336</v>
      </c>
    </row>
    <row r="3752" spans="1:6" ht="24.95" customHeight="1" x14ac:dyDescent="0.2">
      <c r="A3752" s="35">
        <v>3750</v>
      </c>
      <c r="B3752" s="36" t="s">
        <v>3338</v>
      </c>
      <c r="C3752" s="3">
        <v>7176.78405931418</v>
      </c>
      <c r="D3752" s="4">
        <v>4307</v>
      </c>
      <c r="E3752" s="37">
        <v>36259</v>
      </c>
      <c r="F3752" s="53" t="s">
        <v>176</v>
      </c>
    </row>
    <row r="3753" spans="1:6" ht="24.95" customHeight="1" x14ac:dyDescent="0.2">
      <c r="A3753" s="35">
        <v>3751</v>
      </c>
      <c r="B3753" s="36" t="s">
        <v>3339</v>
      </c>
      <c r="C3753" s="3">
        <v>7176.64</v>
      </c>
      <c r="D3753" s="4">
        <v>1383</v>
      </c>
      <c r="E3753" s="37">
        <v>43266</v>
      </c>
      <c r="F3753" s="53" t="s">
        <v>4</v>
      </c>
    </row>
    <row r="3754" spans="1:6" ht="24.95" customHeight="1" x14ac:dyDescent="0.2">
      <c r="A3754" s="35">
        <v>3752</v>
      </c>
      <c r="B3754" s="36" t="s">
        <v>4757</v>
      </c>
      <c r="C3754" s="3">
        <v>7171.281278962002</v>
      </c>
      <c r="D3754" s="4">
        <v>1789</v>
      </c>
      <c r="E3754" s="37">
        <v>41474</v>
      </c>
      <c r="F3754" s="53" t="s">
        <v>23</v>
      </c>
    </row>
    <row r="3755" spans="1:6" ht="24.95" customHeight="1" x14ac:dyDescent="0.2">
      <c r="A3755" s="35">
        <v>3753</v>
      </c>
      <c r="B3755" s="36" t="s">
        <v>3340</v>
      </c>
      <c r="C3755" s="3">
        <v>7128.9967562557931</v>
      </c>
      <c r="D3755" s="4">
        <v>1673</v>
      </c>
      <c r="E3755" s="37">
        <v>37729</v>
      </c>
      <c r="F3755" s="53" t="s">
        <v>374</v>
      </c>
    </row>
    <row r="3756" spans="1:6" ht="24.95" customHeight="1" x14ac:dyDescent="0.2">
      <c r="A3756" s="35">
        <v>3754</v>
      </c>
      <c r="B3756" s="36" t="s">
        <v>3341</v>
      </c>
      <c r="C3756" s="3">
        <v>7127.76</v>
      </c>
      <c r="D3756" s="4">
        <v>1686</v>
      </c>
      <c r="E3756" s="37">
        <v>42979</v>
      </c>
      <c r="F3756" s="53" t="s">
        <v>451</v>
      </c>
    </row>
    <row r="3757" spans="1:6" ht="24.95" customHeight="1" x14ac:dyDescent="0.2">
      <c r="A3757" s="35">
        <v>3755</v>
      </c>
      <c r="B3757" s="36" t="s">
        <v>3342</v>
      </c>
      <c r="C3757" s="3">
        <v>7106.1167747914742</v>
      </c>
      <c r="D3757" s="4">
        <v>2226</v>
      </c>
      <c r="E3757" s="37">
        <v>40613</v>
      </c>
      <c r="F3757" s="53" t="s">
        <v>4</v>
      </c>
    </row>
    <row r="3758" spans="1:6" ht="24.95" customHeight="1" x14ac:dyDescent="0.2">
      <c r="A3758" s="35">
        <v>3756</v>
      </c>
      <c r="B3758" s="36" t="s">
        <v>3343</v>
      </c>
      <c r="C3758" s="3">
        <v>7098.7372567191851</v>
      </c>
      <c r="D3758" s="4">
        <v>1942</v>
      </c>
      <c r="E3758" s="37">
        <v>40046</v>
      </c>
      <c r="F3758" s="53" t="s">
        <v>2356</v>
      </c>
    </row>
    <row r="3759" spans="1:6" ht="24.95" customHeight="1" x14ac:dyDescent="0.2">
      <c r="A3759" s="35">
        <v>3757</v>
      </c>
      <c r="B3759" s="36" t="s">
        <v>3344</v>
      </c>
      <c r="C3759" s="3">
        <v>7091.2</v>
      </c>
      <c r="D3759" s="4">
        <v>1724</v>
      </c>
      <c r="E3759" s="37">
        <v>42062</v>
      </c>
      <c r="F3759" s="53" t="s">
        <v>45</v>
      </c>
    </row>
    <row r="3760" spans="1:6" ht="24.95" customHeight="1" x14ac:dyDescent="0.2">
      <c r="A3760" s="35">
        <v>3758</v>
      </c>
      <c r="B3760" s="36" t="s">
        <v>3345</v>
      </c>
      <c r="C3760" s="3">
        <v>7060.8781278962006</v>
      </c>
      <c r="D3760" s="4">
        <v>2033</v>
      </c>
      <c r="E3760" s="37">
        <v>39696</v>
      </c>
      <c r="F3760" s="53" t="s">
        <v>3346</v>
      </c>
    </row>
    <row r="3761" spans="1:6" ht="24.95" customHeight="1" x14ac:dyDescent="0.2">
      <c r="A3761" s="35">
        <v>3759</v>
      </c>
      <c r="B3761" s="36" t="s">
        <v>3347</v>
      </c>
      <c r="C3761" s="3">
        <v>7044.862140871177</v>
      </c>
      <c r="D3761" s="4">
        <v>1905</v>
      </c>
      <c r="E3761" s="37">
        <v>40291</v>
      </c>
      <c r="F3761" s="53" t="s">
        <v>4</v>
      </c>
    </row>
    <row r="3762" spans="1:6" ht="24.95" customHeight="1" x14ac:dyDescent="0.2">
      <c r="A3762" s="35">
        <v>3760</v>
      </c>
      <c r="B3762" s="36" t="s">
        <v>3348</v>
      </c>
      <c r="C3762" s="3">
        <v>7030.2363299351255</v>
      </c>
      <c r="D3762" s="4">
        <v>3000</v>
      </c>
      <c r="E3762" s="37">
        <v>36247</v>
      </c>
      <c r="F3762" s="53" t="s">
        <v>184</v>
      </c>
    </row>
    <row r="3763" spans="1:6" ht="24.95" customHeight="1" x14ac:dyDescent="0.2">
      <c r="A3763" s="35">
        <v>3761</v>
      </c>
      <c r="B3763" s="36" t="s">
        <v>3349</v>
      </c>
      <c r="C3763" s="3">
        <v>7018.3039851714548</v>
      </c>
      <c r="D3763" s="4">
        <v>2452</v>
      </c>
      <c r="E3763" s="37">
        <v>39339</v>
      </c>
      <c r="F3763" s="53" t="s">
        <v>6527</v>
      </c>
    </row>
    <row r="3764" spans="1:6" ht="24.95" customHeight="1" x14ac:dyDescent="0.2">
      <c r="A3764" s="35">
        <v>3762</v>
      </c>
      <c r="B3764" s="36" t="s">
        <v>3350</v>
      </c>
      <c r="C3764" s="3">
        <v>7018.0722891566265</v>
      </c>
      <c r="D3764" s="4">
        <v>1975</v>
      </c>
      <c r="E3764" s="37">
        <v>39626</v>
      </c>
      <c r="F3764" s="53" t="s">
        <v>3351</v>
      </c>
    </row>
    <row r="3765" spans="1:6" ht="24.95" customHeight="1" x14ac:dyDescent="0.2">
      <c r="A3765" s="35">
        <v>3763</v>
      </c>
      <c r="B3765" s="36" t="s">
        <v>3352</v>
      </c>
      <c r="C3765" s="3">
        <v>7012.28</v>
      </c>
      <c r="D3765" s="4">
        <v>1586</v>
      </c>
      <c r="E3765" s="37">
        <v>44029</v>
      </c>
      <c r="F3765" s="53" t="s">
        <v>805</v>
      </c>
    </row>
    <row r="3766" spans="1:6" ht="24.95" customHeight="1" x14ac:dyDescent="0.2">
      <c r="A3766" s="35">
        <v>3764</v>
      </c>
      <c r="B3766" s="36" t="s">
        <v>3353</v>
      </c>
      <c r="C3766" s="3">
        <v>7008.2831325301213</v>
      </c>
      <c r="D3766" s="4">
        <v>1847</v>
      </c>
      <c r="E3766" s="37">
        <v>39199</v>
      </c>
      <c r="F3766" s="53" t="s">
        <v>2341</v>
      </c>
    </row>
    <row r="3767" spans="1:6" ht="24.95" customHeight="1" x14ac:dyDescent="0.2">
      <c r="A3767" s="35">
        <v>3765</v>
      </c>
      <c r="B3767" s="36" t="s">
        <v>3354</v>
      </c>
      <c r="C3767" s="3">
        <v>7007.5</v>
      </c>
      <c r="D3767" s="4">
        <v>1805</v>
      </c>
      <c r="E3767" s="37">
        <v>42356</v>
      </c>
      <c r="F3767" s="53" t="s">
        <v>451</v>
      </c>
    </row>
    <row r="3768" spans="1:6" ht="24.95" customHeight="1" x14ac:dyDescent="0.2">
      <c r="A3768" s="35">
        <v>3766</v>
      </c>
      <c r="B3768" s="36" t="s">
        <v>3355</v>
      </c>
      <c r="C3768" s="3">
        <v>7006.4874884151996</v>
      </c>
      <c r="D3768" s="4">
        <v>2393</v>
      </c>
      <c r="E3768" s="37">
        <v>37631</v>
      </c>
      <c r="F3768" s="53" t="s">
        <v>176</v>
      </c>
    </row>
    <row r="3769" spans="1:6" ht="24.95" customHeight="1" x14ac:dyDescent="0.2">
      <c r="A3769" s="35">
        <v>3767</v>
      </c>
      <c r="B3769" s="36" t="s">
        <v>6412</v>
      </c>
      <c r="C3769" s="3">
        <f>'2023'!E195</f>
        <v>6999</v>
      </c>
      <c r="D3769" s="4">
        <f>'2023'!F195</f>
        <v>1129</v>
      </c>
      <c r="E3769" s="37">
        <v>45212</v>
      </c>
      <c r="F3769" s="53" t="s">
        <v>129</v>
      </c>
    </row>
    <row r="3770" spans="1:6" ht="24.95" customHeight="1" x14ac:dyDescent="0.2">
      <c r="A3770" s="35">
        <v>3768</v>
      </c>
      <c r="B3770" s="36" t="s">
        <v>3356</v>
      </c>
      <c r="C3770" s="3">
        <v>6996.7852177942541</v>
      </c>
      <c r="D3770" s="4">
        <v>1692</v>
      </c>
      <c r="E3770" s="37">
        <v>41411</v>
      </c>
      <c r="F3770" s="53" t="s">
        <v>817</v>
      </c>
    </row>
    <row r="3771" spans="1:6" ht="24.95" customHeight="1" x14ac:dyDescent="0.2">
      <c r="A3771" s="35">
        <v>3769</v>
      </c>
      <c r="B3771" s="36" t="s">
        <v>7306</v>
      </c>
      <c r="C3771" s="3">
        <f>'2024'!E189</f>
        <v>6990.8900000000012</v>
      </c>
      <c r="D3771" s="4">
        <f>'2024'!F189</f>
        <v>1042</v>
      </c>
      <c r="E3771" s="37">
        <v>45359</v>
      </c>
      <c r="F3771" s="53" t="s">
        <v>439</v>
      </c>
    </row>
    <row r="3772" spans="1:6" ht="24.95" customHeight="1" x14ac:dyDescent="0.2">
      <c r="A3772" s="35">
        <v>3770</v>
      </c>
      <c r="B3772" s="36" t="s">
        <v>3357</v>
      </c>
      <c r="C3772" s="3">
        <v>6989.9791473586656</v>
      </c>
      <c r="D3772" s="4">
        <v>1815</v>
      </c>
      <c r="E3772" s="37">
        <v>40172</v>
      </c>
      <c r="F3772" s="53" t="s">
        <v>4</v>
      </c>
    </row>
    <row r="3773" spans="1:6" ht="24.95" customHeight="1" x14ac:dyDescent="0.2">
      <c r="A3773" s="35">
        <v>3771</v>
      </c>
      <c r="B3773" s="36" t="s">
        <v>3358</v>
      </c>
      <c r="C3773" s="3">
        <v>6989.8053753475451</v>
      </c>
      <c r="D3773" s="4">
        <v>2053</v>
      </c>
      <c r="E3773" s="37">
        <v>38310</v>
      </c>
      <c r="F3773" s="53" t="s">
        <v>227</v>
      </c>
    </row>
    <row r="3774" spans="1:6" ht="24.95" customHeight="1" x14ac:dyDescent="0.2">
      <c r="A3774" s="35">
        <v>3772</v>
      </c>
      <c r="B3774" s="36" t="s">
        <v>3359</v>
      </c>
      <c r="C3774" s="3">
        <v>6985.13</v>
      </c>
      <c r="D3774" s="4">
        <v>1377</v>
      </c>
      <c r="E3774" s="37">
        <v>44099</v>
      </c>
      <c r="F3774" s="53" t="s">
        <v>638</v>
      </c>
    </row>
    <row r="3775" spans="1:6" ht="24.95" customHeight="1" x14ac:dyDescent="0.2">
      <c r="A3775" s="35">
        <v>3773</v>
      </c>
      <c r="B3775" s="36" t="s">
        <v>3360</v>
      </c>
      <c r="C3775" s="3">
        <v>6982.19</v>
      </c>
      <c r="D3775" s="4">
        <v>1648</v>
      </c>
      <c r="E3775" s="37">
        <v>42615</v>
      </c>
      <c r="F3775" s="53" t="s">
        <v>505</v>
      </c>
    </row>
    <row r="3776" spans="1:6" ht="24.95" customHeight="1" x14ac:dyDescent="0.2">
      <c r="A3776" s="35">
        <v>3774</v>
      </c>
      <c r="B3776" s="36" t="s">
        <v>4758</v>
      </c>
      <c r="C3776" s="3">
        <v>6961.4515755329012</v>
      </c>
      <c r="D3776" s="4">
        <v>1881</v>
      </c>
      <c r="E3776" s="37">
        <v>41285</v>
      </c>
      <c r="F3776" s="53" t="s">
        <v>4</v>
      </c>
    </row>
    <row r="3777" spans="1:6" ht="24.95" customHeight="1" x14ac:dyDescent="0.2">
      <c r="A3777" s="35">
        <v>3775</v>
      </c>
      <c r="B3777" s="36" t="s">
        <v>3362</v>
      </c>
      <c r="C3777" s="3">
        <v>6940</v>
      </c>
      <c r="D3777" s="4">
        <v>1710</v>
      </c>
      <c r="E3777" s="37">
        <v>42160</v>
      </c>
      <c r="F3777" s="53" t="s">
        <v>129</v>
      </c>
    </row>
    <row r="3778" spans="1:6" ht="24.95" customHeight="1" x14ac:dyDescent="0.2">
      <c r="A3778" s="35">
        <v>3776</v>
      </c>
      <c r="B3778" s="36" t="s">
        <v>3363</v>
      </c>
      <c r="C3778" s="3">
        <v>6923.3665430954588</v>
      </c>
      <c r="D3778" s="4">
        <v>2546</v>
      </c>
      <c r="E3778" s="37">
        <v>37365</v>
      </c>
      <c r="F3778" s="53" t="s">
        <v>673</v>
      </c>
    </row>
    <row r="3779" spans="1:6" ht="24.95" customHeight="1" x14ac:dyDescent="0.2">
      <c r="A3779" s="35">
        <v>3777</v>
      </c>
      <c r="B3779" s="36" t="s">
        <v>7307</v>
      </c>
      <c r="C3779" s="3">
        <f>'2024'!E190</f>
        <v>6916</v>
      </c>
      <c r="D3779" s="4">
        <f>'2024'!F190</f>
        <v>1097</v>
      </c>
      <c r="E3779" s="37">
        <v>45415</v>
      </c>
      <c r="F3779" s="53" t="s">
        <v>129</v>
      </c>
    </row>
    <row r="3780" spans="1:6" ht="24.95" customHeight="1" x14ac:dyDescent="0.2">
      <c r="A3780" s="35">
        <v>3778</v>
      </c>
      <c r="B3780" s="36" t="s">
        <v>3364</v>
      </c>
      <c r="C3780" s="3">
        <v>6910.3336422613538</v>
      </c>
      <c r="D3780" s="4">
        <v>3560</v>
      </c>
      <c r="E3780" s="37">
        <v>38359</v>
      </c>
      <c r="F3780" s="53" t="s">
        <v>176</v>
      </c>
    </row>
    <row r="3781" spans="1:6" ht="24.95" customHeight="1" x14ac:dyDescent="0.2">
      <c r="A3781" s="35">
        <v>3779</v>
      </c>
      <c r="B3781" s="36" t="s">
        <v>3365</v>
      </c>
      <c r="C3781" s="3">
        <v>6886.874420759963</v>
      </c>
      <c r="D3781" s="4">
        <v>2105</v>
      </c>
      <c r="E3781" s="37">
        <v>37687</v>
      </c>
      <c r="F3781" s="53" t="s">
        <v>673</v>
      </c>
    </row>
    <row r="3782" spans="1:6" ht="24.95" customHeight="1" x14ac:dyDescent="0.2">
      <c r="A3782" s="35">
        <v>3780</v>
      </c>
      <c r="B3782" s="36" t="s">
        <v>6413</v>
      </c>
      <c r="C3782" s="3">
        <f>'2023'!E196</f>
        <v>6883.4400000000005</v>
      </c>
      <c r="D3782" s="4">
        <f>'2023'!F196</f>
        <v>1240</v>
      </c>
      <c r="E3782" s="37">
        <v>45012</v>
      </c>
      <c r="F3782" s="53" t="s">
        <v>220</v>
      </c>
    </row>
    <row r="3783" spans="1:6" ht="24.95" customHeight="1" x14ac:dyDescent="0.2">
      <c r="A3783" s="35">
        <v>3781</v>
      </c>
      <c r="B3783" s="36" t="s">
        <v>7308</v>
      </c>
      <c r="C3783" s="3">
        <f>'2024'!E191</f>
        <v>6881.41</v>
      </c>
      <c r="D3783" s="4">
        <f>'2024'!F191</f>
        <v>1583</v>
      </c>
      <c r="E3783" s="37">
        <v>45380</v>
      </c>
      <c r="F3783" s="53" t="s">
        <v>5091</v>
      </c>
    </row>
    <row r="3784" spans="1:6" ht="24.95" customHeight="1" x14ac:dyDescent="0.2">
      <c r="A3784" s="35">
        <v>3782</v>
      </c>
      <c r="B3784" s="36" t="s">
        <v>3366</v>
      </c>
      <c r="C3784" s="3">
        <v>6878.1858202038929</v>
      </c>
      <c r="D3784" s="4">
        <v>15965</v>
      </c>
      <c r="E3784" s="37">
        <v>34243</v>
      </c>
      <c r="F3784" s="53" t="s">
        <v>2476</v>
      </c>
    </row>
    <row r="3785" spans="1:6" ht="24.95" customHeight="1" x14ac:dyDescent="0.2">
      <c r="A3785" s="35">
        <v>3783</v>
      </c>
      <c r="B3785" s="36" t="s">
        <v>7309</v>
      </c>
      <c r="C3785" s="3">
        <f>'2024'!E192</f>
        <v>6873.25</v>
      </c>
      <c r="D3785" s="4">
        <f>'2024'!F192</f>
        <v>1765</v>
      </c>
      <c r="E3785" s="37">
        <v>45527</v>
      </c>
      <c r="F3785" s="53" t="s">
        <v>6903</v>
      </c>
    </row>
    <row r="3786" spans="1:6" ht="24.95" customHeight="1" x14ac:dyDescent="0.2">
      <c r="A3786" s="35">
        <v>3784</v>
      </c>
      <c r="B3786" s="36" t="s">
        <v>7310</v>
      </c>
      <c r="C3786" s="3">
        <f>'2024'!E193</f>
        <v>6872.33</v>
      </c>
      <c r="D3786" s="4">
        <f>'2024'!F193</f>
        <v>1109</v>
      </c>
      <c r="E3786" s="37">
        <v>45296</v>
      </c>
      <c r="F3786" s="53" t="s">
        <v>505</v>
      </c>
    </row>
    <row r="3787" spans="1:6" ht="24.95" customHeight="1" x14ac:dyDescent="0.2">
      <c r="A3787" s="35">
        <v>3785</v>
      </c>
      <c r="B3787" s="36" t="s">
        <v>4759</v>
      </c>
      <c r="C3787" s="3">
        <v>6859.3605189990731</v>
      </c>
      <c r="D3787" s="4">
        <v>1884</v>
      </c>
      <c r="E3787" s="37">
        <v>41264</v>
      </c>
      <c r="F3787" s="53" t="s">
        <v>311</v>
      </c>
    </row>
    <row r="3788" spans="1:6" ht="24.95" customHeight="1" x14ac:dyDescent="0.2">
      <c r="A3788" s="35">
        <v>3786</v>
      </c>
      <c r="B3788" s="36" t="s">
        <v>7311</v>
      </c>
      <c r="C3788" s="3">
        <f>'2024'!E194</f>
        <v>6858.28</v>
      </c>
      <c r="D3788" s="4">
        <f>'2024'!F194</f>
        <v>1135</v>
      </c>
      <c r="E3788" s="37">
        <v>45562</v>
      </c>
      <c r="F3788" s="53" t="s">
        <v>426</v>
      </c>
    </row>
    <row r="3789" spans="1:6" ht="24.95" customHeight="1" x14ac:dyDescent="0.2">
      <c r="A3789" s="35">
        <v>3787</v>
      </c>
      <c r="B3789" s="36" t="s">
        <v>4760</v>
      </c>
      <c r="C3789" s="3">
        <v>6855.8850787766451</v>
      </c>
      <c r="D3789" s="4">
        <v>1883</v>
      </c>
      <c r="E3789" s="37">
        <v>41432</v>
      </c>
      <c r="F3789" s="53" t="s">
        <v>129</v>
      </c>
    </row>
    <row r="3790" spans="1:6" ht="24.95" customHeight="1" x14ac:dyDescent="0.2">
      <c r="A3790" s="35">
        <v>3788</v>
      </c>
      <c r="B3790" s="36" t="s">
        <v>3368</v>
      </c>
      <c r="C3790" s="3">
        <v>6850.961538461539</v>
      </c>
      <c r="D3790" s="4">
        <v>2215</v>
      </c>
      <c r="E3790" s="37">
        <v>37827</v>
      </c>
      <c r="F3790" s="53" t="s">
        <v>1714</v>
      </c>
    </row>
    <row r="3791" spans="1:6" ht="24.95" customHeight="1" x14ac:dyDescent="0.2">
      <c r="A3791" s="35">
        <v>3789</v>
      </c>
      <c r="B3791" s="36" t="s">
        <v>3369</v>
      </c>
      <c r="C3791" s="3">
        <v>6833.2947173308621</v>
      </c>
      <c r="D3791" s="4">
        <v>2594</v>
      </c>
      <c r="E3791" s="37">
        <v>37274</v>
      </c>
      <c r="F3791" s="53" t="s">
        <v>6530</v>
      </c>
    </row>
    <row r="3792" spans="1:6" ht="24.95" customHeight="1" x14ac:dyDescent="0.2">
      <c r="A3792" s="35">
        <v>3790</v>
      </c>
      <c r="B3792" s="36" t="s">
        <v>3370</v>
      </c>
      <c r="C3792" s="3">
        <v>6826.9230769230771</v>
      </c>
      <c r="D3792" s="4">
        <v>2143</v>
      </c>
      <c r="E3792" s="37">
        <v>37841</v>
      </c>
      <c r="F3792" s="53" t="s">
        <v>1898</v>
      </c>
    </row>
    <row r="3793" spans="1:6" ht="24.95" customHeight="1" x14ac:dyDescent="0.2">
      <c r="A3793" s="35">
        <v>3791</v>
      </c>
      <c r="B3793" s="36" t="s">
        <v>7312</v>
      </c>
      <c r="C3793" s="3">
        <f>'2024'!E195</f>
        <v>6823.75</v>
      </c>
      <c r="D3793" s="4">
        <f>'2024'!F195</f>
        <v>1235</v>
      </c>
      <c r="E3793" s="37">
        <v>45379</v>
      </c>
      <c r="F3793" s="53" t="s">
        <v>220</v>
      </c>
    </row>
    <row r="3794" spans="1:6" ht="24.95" customHeight="1" x14ac:dyDescent="0.2">
      <c r="A3794" s="35">
        <v>3792</v>
      </c>
      <c r="B3794" s="36" t="s">
        <v>3371</v>
      </c>
      <c r="C3794" s="3">
        <v>6813.3109360519002</v>
      </c>
      <c r="D3794" s="4">
        <v>3388</v>
      </c>
      <c r="E3794" s="37">
        <v>36616</v>
      </c>
      <c r="F3794" s="53" t="s">
        <v>176</v>
      </c>
    </row>
    <row r="3795" spans="1:6" ht="24.95" customHeight="1" x14ac:dyDescent="0.2">
      <c r="A3795" s="35">
        <v>3793</v>
      </c>
      <c r="B3795" s="36" t="s">
        <v>3372</v>
      </c>
      <c r="C3795" s="3">
        <v>6810.9360518999074</v>
      </c>
      <c r="D3795" s="4">
        <v>2244</v>
      </c>
      <c r="E3795" s="37">
        <v>39052</v>
      </c>
      <c r="F3795" s="53" t="s">
        <v>6521</v>
      </c>
    </row>
    <row r="3796" spans="1:6" ht="24.95" customHeight="1" x14ac:dyDescent="0.2">
      <c r="A3796" s="35">
        <v>3794</v>
      </c>
      <c r="B3796" s="36" t="s">
        <v>3373</v>
      </c>
      <c r="C3796" s="3">
        <v>6800.5676552363302</v>
      </c>
      <c r="D3796" s="4">
        <v>2736</v>
      </c>
      <c r="E3796" s="37">
        <v>36777</v>
      </c>
      <c r="F3796" s="53" t="s">
        <v>176</v>
      </c>
    </row>
    <row r="3797" spans="1:6" ht="24.95" customHeight="1" x14ac:dyDescent="0.2">
      <c r="A3797" s="35">
        <v>3795</v>
      </c>
      <c r="B3797" s="36" t="s">
        <v>3374</v>
      </c>
      <c r="C3797" s="3">
        <v>6786.9555143651532</v>
      </c>
      <c r="D3797" s="4">
        <v>2406</v>
      </c>
      <c r="E3797" s="37">
        <v>40501</v>
      </c>
      <c r="F3797" s="53" t="s">
        <v>311</v>
      </c>
    </row>
    <row r="3798" spans="1:6" ht="24.95" customHeight="1" x14ac:dyDescent="0.2">
      <c r="A3798" s="35">
        <v>3796</v>
      </c>
      <c r="B3798" s="36" t="s">
        <v>3375</v>
      </c>
      <c r="C3798" s="3">
        <v>6771.3160333642263</v>
      </c>
      <c r="D3798" s="4">
        <v>2077</v>
      </c>
      <c r="E3798" s="37">
        <v>38184</v>
      </c>
      <c r="F3798" s="53" t="s">
        <v>763</v>
      </c>
    </row>
    <row r="3799" spans="1:6" ht="24.95" customHeight="1" x14ac:dyDescent="0.2">
      <c r="A3799" s="35">
        <v>3797</v>
      </c>
      <c r="B3799" s="36" t="s">
        <v>3376</v>
      </c>
      <c r="C3799" s="3">
        <v>6771.15</v>
      </c>
      <c r="D3799" s="4">
        <v>1812</v>
      </c>
      <c r="E3799" s="37">
        <v>42363</v>
      </c>
      <c r="F3799" s="53" t="s">
        <v>311</v>
      </c>
    </row>
    <row r="3800" spans="1:6" ht="24.95" customHeight="1" x14ac:dyDescent="0.2">
      <c r="A3800" s="35">
        <v>3798</v>
      </c>
      <c r="B3800" s="36" t="s">
        <v>3378</v>
      </c>
      <c r="C3800" s="3">
        <v>6765.8132530120483</v>
      </c>
      <c r="D3800" s="4">
        <v>2663</v>
      </c>
      <c r="E3800" s="37">
        <v>36406</v>
      </c>
      <c r="F3800" s="53" t="s">
        <v>1097</v>
      </c>
    </row>
    <row r="3801" spans="1:6" ht="24.95" customHeight="1" x14ac:dyDescent="0.2">
      <c r="A3801" s="35">
        <v>3799</v>
      </c>
      <c r="B3801" s="36" t="s">
        <v>3379</v>
      </c>
      <c r="C3801" s="3">
        <v>6763.68</v>
      </c>
      <c r="D3801" s="4">
        <v>1064</v>
      </c>
      <c r="E3801" s="37">
        <v>43791</v>
      </c>
      <c r="F3801" s="53" t="s">
        <v>4</v>
      </c>
    </row>
    <row r="3802" spans="1:6" ht="24.95" customHeight="1" x14ac:dyDescent="0.2">
      <c r="A3802" s="35">
        <v>3800</v>
      </c>
      <c r="B3802" s="36" t="s">
        <v>3380</v>
      </c>
      <c r="C3802" s="3">
        <v>6742.6436515291944</v>
      </c>
      <c r="D3802" s="4">
        <v>2928</v>
      </c>
      <c r="E3802" s="37">
        <v>36231</v>
      </c>
      <c r="F3802" s="53" t="s">
        <v>176</v>
      </c>
    </row>
    <row r="3803" spans="1:6" ht="24.95" customHeight="1" x14ac:dyDescent="0.2">
      <c r="A3803" s="35">
        <v>3801</v>
      </c>
      <c r="B3803" s="36" t="s">
        <v>4761</v>
      </c>
      <c r="C3803" s="3">
        <v>6740.9059314179794</v>
      </c>
      <c r="D3803" s="4">
        <v>2011</v>
      </c>
      <c r="E3803" s="37">
        <v>41320</v>
      </c>
      <c r="F3803" s="53" t="s">
        <v>311</v>
      </c>
    </row>
    <row r="3804" spans="1:6" ht="24.95" customHeight="1" x14ac:dyDescent="0.2">
      <c r="A3804" s="35">
        <v>3802</v>
      </c>
      <c r="B3804" s="36" t="s">
        <v>7313</v>
      </c>
      <c r="C3804" s="3">
        <f>'2024'!E196</f>
        <v>6731.94</v>
      </c>
      <c r="D3804" s="4">
        <f>'2024'!F196</f>
        <v>984</v>
      </c>
      <c r="E3804" s="37">
        <v>45322</v>
      </c>
      <c r="F3804" s="53" t="s">
        <v>6912</v>
      </c>
    </row>
    <row r="3805" spans="1:6" ht="24.95" customHeight="1" x14ac:dyDescent="0.2">
      <c r="A3805" s="35">
        <v>3803</v>
      </c>
      <c r="B3805" s="36" t="s">
        <v>3381</v>
      </c>
      <c r="C3805" s="3">
        <v>6731.16</v>
      </c>
      <c r="D3805" s="4">
        <v>1174</v>
      </c>
      <c r="E3805" s="37">
        <v>44771</v>
      </c>
      <c r="F3805" s="53" t="s">
        <v>1051</v>
      </c>
    </row>
    <row r="3806" spans="1:6" ht="24.95" customHeight="1" x14ac:dyDescent="0.2">
      <c r="A3806" s="35">
        <v>3804</v>
      </c>
      <c r="B3806" s="36" t="s">
        <v>3382</v>
      </c>
      <c r="C3806" s="3">
        <v>6723.32</v>
      </c>
      <c r="D3806" s="4">
        <v>1611</v>
      </c>
      <c r="E3806" s="37">
        <v>42216</v>
      </c>
      <c r="F3806" s="53" t="s">
        <v>505</v>
      </c>
    </row>
    <row r="3807" spans="1:6" ht="24.95" customHeight="1" x14ac:dyDescent="0.2">
      <c r="A3807" s="35">
        <v>3805</v>
      </c>
      <c r="B3807" s="36" t="s">
        <v>3634</v>
      </c>
      <c r="C3807" s="3">
        <f>4794.5+'2023'!E285+'2024'!E341</f>
        <v>6719.5</v>
      </c>
      <c r="D3807" s="4">
        <f>1055+'2023'!F285+'2024'!F341</f>
        <v>1561</v>
      </c>
      <c r="E3807" s="37">
        <v>44431</v>
      </c>
      <c r="F3807" s="53" t="s">
        <v>1869</v>
      </c>
    </row>
    <row r="3808" spans="1:6" ht="24.95" customHeight="1" x14ac:dyDescent="0.2">
      <c r="A3808" s="35">
        <v>3806</v>
      </c>
      <c r="B3808" s="36" t="s">
        <v>3383</v>
      </c>
      <c r="C3808" s="3">
        <v>6718.6051899907325</v>
      </c>
      <c r="D3808" s="4">
        <v>1700</v>
      </c>
      <c r="E3808" s="37">
        <v>39521</v>
      </c>
      <c r="F3808" s="53" t="s">
        <v>3384</v>
      </c>
    </row>
    <row r="3809" spans="1:6" ht="24.95" customHeight="1" x14ac:dyDescent="0.2">
      <c r="A3809" s="35">
        <v>3807</v>
      </c>
      <c r="B3809" s="36" t="s">
        <v>3385</v>
      </c>
      <c r="C3809" s="3">
        <v>6713.75</v>
      </c>
      <c r="D3809" s="4">
        <v>2025</v>
      </c>
      <c r="E3809" s="37">
        <v>43448</v>
      </c>
      <c r="F3809" s="53" t="s">
        <v>2184</v>
      </c>
    </row>
    <row r="3810" spans="1:6" ht="24.95" customHeight="1" x14ac:dyDescent="0.2">
      <c r="A3810" s="35">
        <v>3808</v>
      </c>
      <c r="B3810" s="36" t="s">
        <v>6421</v>
      </c>
      <c r="C3810" s="3">
        <f>'2023'!E205+'2024'!E336</f>
        <v>6711</v>
      </c>
      <c r="D3810" s="4">
        <f>'2023'!F205+'2024'!F336</f>
        <v>1049</v>
      </c>
      <c r="E3810" s="37">
        <v>45282</v>
      </c>
      <c r="F3810" s="53" t="s">
        <v>439</v>
      </c>
    </row>
    <row r="3811" spans="1:6" ht="24.95" customHeight="1" x14ac:dyDescent="0.2">
      <c r="A3811" s="35">
        <v>3809</v>
      </c>
      <c r="B3811" s="36" t="s">
        <v>3386</v>
      </c>
      <c r="C3811" s="3">
        <v>6708.4105653382758</v>
      </c>
      <c r="D3811" s="4">
        <v>2368</v>
      </c>
      <c r="E3811" s="37">
        <v>38632</v>
      </c>
      <c r="F3811" s="53" t="s">
        <v>186</v>
      </c>
    </row>
    <row r="3812" spans="1:6" ht="24.95" customHeight="1" x14ac:dyDescent="0.2">
      <c r="A3812" s="35">
        <v>3810</v>
      </c>
      <c r="B3812" s="36" t="s">
        <v>7314</v>
      </c>
      <c r="C3812" s="3">
        <f>'2024'!E197</f>
        <v>6704</v>
      </c>
      <c r="D3812" s="4">
        <f>'2024'!F197</f>
        <v>1248</v>
      </c>
      <c r="E3812" s="37">
        <v>45590</v>
      </c>
      <c r="F3812" s="53" t="s">
        <v>311</v>
      </c>
    </row>
    <row r="3813" spans="1:6" ht="24.95" customHeight="1" x14ac:dyDescent="0.2">
      <c r="A3813" s="35">
        <v>3811</v>
      </c>
      <c r="B3813" s="36" t="s">
        <v>3388</v>
      </c>
      <c r="C3813" s="3">
        <v>6677.7687673772016</v>
      </c>
      <c r="D3813" s="4">
        <v>9250</v>
      </c>
      <c r="E3813" s="37">
        <v>34614</v>
      </c>
      <c r="F3813" s="53" t="s">
        <v>2476</v>
      </c>
    </row>
    <row r="3814" spans="1:6" ht="24.95" customHeight="1" x14ac:dyDescent="0.2">
      <c r="A3814" s="35">
        <v>3812</v>
      </c>
      <c r="B3814" s="36" t="s">
        <v>3387</v>
      </c>
      <c r="C3814" s="3">
        <v>6677.7687673772016</v>
      </c>
      <c r="D3814" s="4">
        <v>2798</v>
      </c>
      <c r="E3814" s="37">
        <v>36882</v>
      </c>
      <c r="F3814" s="53" t="s">
        <v>3298</v>
      </c>
    </row>
    <row r="3815" spans="1:6" ht="24.95" customHeight="1" x14ac:dyDescent="0.2">
      <c r="A3815" s="35">
        <v>3813</v>
      </c>
      <c r="B3815" s="36" t="s">
        <v>3389</v>
      </c>
      <c r="C3815" s="3">
        <v>6671.1075069508806</v>
      </c>
      <c r="D3815" s="4">
        <v>3420</v>
      </c>
      <c r="E3815" s="37">
        <v>38121</v>
      </c>
      <c r="F3815" s="53" t="s">
        <v>176</v>
      </c>
    </row>
    <row r="3816" spans="1:6" ht="24.95" customHeight="1" x14ac:dyDescent="0.2">
      <c r="A3816" s="35">
        <v>3814</v>
      </c>
      <c r="B3816" s="36" t="s">
        <v>3390</v>
      </c>
      <c r="C3816" s="3">
        <v>6665</v>
      </c>
      <c r="D3816" s="4">
        <v>1663</v>
      </c>
      <c r="E3816" s="37">
        <v>42832</v>
      </c>
      <c r="F3816" s="53" t="s">
        <v>220</v>
      </c>
    </row>
    <row r="3817" spans="1:6" ht="24.95" customHeight="1" x14ac:dyDescent="0.2">
      <c r="A3817" s="35">
        <v>3815</v>
      </c>
      <c r="B3817" s="36" t="s">
        <v>3391</v>
      </c>
      <c r="C3817" s="3">
        <v>6663.5199999999995</v>
      </c>
      <c r="D3817" s="4">
        <v>1705</v>
      </c>
      <c r="E3817" s="37">
        <v>42657</v>
      </c>
      <c r="F3817" s="53" t="s">
        <v>451</v>
      </c>
    </row>
    <row r="3818" spans="1:6" ht="24.95" customHeight="1" x14ac:dyDescent="0.2">
      <c r="A3818" s="35">
        <v>3816</v>
      </c>
      <c r="B3818" s="36" t="s">
        <v>4168</v>
      </c>
      <c r="C3818" s="3">
        <f>1213.5+'2023'!E228+'2024'!E282</f>
        <v>6661</v>
      </c>
      <c r="D3818" s="4">
        <f>487+'2023'!F228+'2024'!F282</f>
        <v>2011</v>
      </c>
      <c r="E3818" s="37">
        <v>44112</v>
      </c>
      <c r="F3818" s="54" t="s">
        <v>3194</v>
      </c>
    </row>
    <row r="3819" spans="1:6" ht="24.95" customHeight="1" x14ac:dyDescent="0.2">
      <c r="A3819" s="35">
        <v>3817</v>
      </c>
      <c r="B3819" s="36" t="s">
        <v>3392</v>
      </c>
      <c r="C3819" s="3">
        <v>6645.1865152919372</v>
      </c>
      <c r="D3819" s="4">
        <v>2073</v>
      </c>
      <c r="E3819" s="37">
        <v>40277</v>
      </c>
      <c r="F3819" s="53" t="s">
        <v>1541</v>
      </c>
    </row>
    <row r="3820" spans="1:6" ht="24.95" customHeight="1" x14ac:dyDescent="0.2">
      <c r="A3820" s="35">
        <v>3818</v>
      </c>
      <c r="B3820" s="36" t="s">
        <v>4762</v>
      </c>
      <c r="C3820" s="3">
        <v>6641.5641218721048</v>
      </c>
      <c r="D3820" s="4">
        <v>1861</v>
      </c>
      <c r="E3820" s="37">
        <v>40683</v>
      </c>
      <c r="F3820" s="53" t="s">
        <v>4</v>
      </c>
    </row>
    <row r="3821" spans="1:6" ht="24.95" customHeight="1" x14ac:dyDescent="0.2">
      <c r="A3821" s="35">
        <v>3819</v>
      </c>
      <c r="B3821" s="36" t="s">
        <v>3393</v>
      </c>
      <c r="C3821" s="3">
        <v>6620.5</v>
      </c>
      <c r="D3821" s="4">
        <v>1467</v>
      </c>
      <c r="E3821" s="37">
        <v>42097</v>
      </c>
      <c r="F3821" s="53" t="s">
        <v>817</v>
      </c>
    </row>
    <row r="3822" spans="1:6" ht="24.95" customHeight="1" x14ac:dyDescent="0.2">
      <c r="A3822" s="35">
        <v>3820</v>
      </c>
      <c r="B3822" s="36" t="s">
        <v>3394</v>
      </c>
      <c r="C3822" s="3">
        <v>6615.0599999999995</v>
      </c>
      <c r="D3822" s="4">
        <v>1155</v>
      </c>
      <c r="E3822" s="37">
        <v>43644</v>
      </c>
      <c r="F3822" s="53" t="s">
        <v>559</v>
      </c>
    </row>
    <row r="3823" spans="1:6" ht="24.95" customHeight="1" x14ac:dyDescent="0.2">
      <c r="A3823" s="35">
        <v>3821</v>
      </c>
      <c r="B3823" s="36" t="s">
        <v>3395</v>
      </c>
      <c r="C3823" s="3">
        <v>6609</v>
      </c>
      <c r="D3823" s="4">
        <v>2328</v>
      </c>
      <c r="E3823" s="37">
        <v>42482</v>
      </c>
      <c r="F3823" s="53" t="s">
        <v>311</v>
      </c>
    </row>
    <row r="3824" spans="1:6" ht="24.95" customHeight="1" x14ac:dyDescent="0.2">
      <c r="A3824" s="35">
        <v>3822</v>
      </c>
      <c r="B3824" s="36" t="s">
        <v>3396</v>
      </c>
      <c r="C3824" s="3">
        <v>6604.7845227062098</v>
      </c>
      <c r="D3824" s="4">
        <v>2850</v>
      </c>
      <c r="E3824" s="37">
        <v>35776</v>
      </c>
      <c r="F3824" s="53" t="s">
        <v>3397</v>
      </c>
    </row>
    <row r="3825" spans="1:6" ht="24.95" customHeight="1" x14ac:dyDescent="0.2">
      <c r="A3825" s="35">
        <v>3823</v>
      </c>
      <c r="B3825" s="36" t="s">
        <v>4763</v>
      </c>
      <c r="C3825" s="3">
        <v>6584.3663113994444</v>
      </c>
      <c r="D3825" s="4">
        <v>1636</v>
      </c>
      <c r="E3825" s="37">
        <v>40886</v>
      </c>
      <c r="F3825" s="53" t="s">
        <v>4764</v>
      </c>
    </row>
    <row r="3826" spans="1:6" ht="24.95" customHeight="1" x14ac:dyDescent="0.2">
      <c r="A3826" s="35">
        <v>3824</v>
      </c>
      <c r="B3826" s="36" t="s">
        <v>3398</v>
      </c>
      <c r="C3826" s="3">
        <v>6565.35</v>
      </c>
      <c r="D3826" s="4">
        <v>1417</v>
      </c>
      <c r="E3826" s="37">
        <v>43189</v>
      </c>
      <c r="F3826" s="53" t="s">
        <v>220</v>
      </c>
    </row>
    <row r="3827" spans="1:6" ht="24.95" customHeight="1" x14ac:dyDescent="0.2">
      <c r="A3827" s="35">
        <v>3825</v>
      </c>
      <c r="B3827" s="36" t="s">
        <v>3399</v>
      </c>
      <c r="C3827" s="3">
        <v>6559.87</v>
      </c>
      <c r="D3827" s="4">
        <v>1225</v>
      </c>
      <c r="E3827" s="37">
        <v>44729</v>
      </c>
      <c r="F3827" s="53" t="s">
        <v>439</v>
      </c>
    </row>
    <row r="3828" spans="1:6" ht="24.95" customHeight="1" x14ac:dyDescent="0.2">
      <c r="A3828" s="35">
        <v>3826</v>
      </c>
      <c r="B3828" s="36" t="s">
        <v>3400</v>
      </c>
      <c r="C3828" s="3">
        <v>6546.281278962002</v>
      </c>
      <c r="D3828" s="4">
        <v>2522</v>
      </c>
      <c r="E3828" s="37">
        <v>37239</v>
      </c>
      <c r="F3828" s="53" t="s">
        <v>1714</v>
      </c>
    </row>
    <row r="3829" spans="1:6" ht="24.95" customHeight="1" x14ac:dyDescent="0.2">
      <c r="A3829" s="35">
        <v>3827</v>
      </c>
      <c r="B3829" s="36" t="s">
        <v>3401</v>
      </c>
      <c r="C3829" s="3">
        <v>6543</v>
      </c>
      <c r="D3829" s="4">
        <v>1022</v>
      </c>
      <c r="E3829" s="37">
        <v>44904</v>
      </c>
      <c r="F3829" s="53" t="s">
        <v>129</v>
      </c>
    </row>
    <row r="3830" spans="1:6" ht="24.95" customHeight="1" x14ac:dyDescent="0.2">
      <c r="A3830" s="35">
        <v>3828</v>
      </c>
      <c r="B3830" s="36" t="s">
        <v>4765</v>
      </c>
      <c r="C3830" s="3">
        <v>6530.35217794254</v>
      </c>
      <c r="D3830" s="4">
        <v>3906</v>
      </c>
      <c r="E3830" s="37">
        <v>40065</v>
      </c>
      <c r="F3830" s="53" t="s">
        <v>1722</v>
      </c>
    </row>
    <row r="3831" spans="1:6" ht="24.95" customHeight="1" x14ac:dyDescent="0.2">
      <c r="A3831" s="35">
        <v>3829</v>
      </c>
      <c r="B3831" s="36" t="s">
        <v>3402</v>
      </c>
      <c r="C3831" s="3">
        <v>6512.3957367933272</v>
      </c>
      <c r="D3831" s="4">
        <v>2795</v>
      </c>
      <c r="E3831" s="37">
        <v>36357</v>
      </c>
      <c r="F3831" s="53" t="s">
        <v>176</v>
      </c>
    </row>
    <row r="3832" spans="1:6" ht="24.95" customHeight="1" x14ac:dyDescent="0.2">
      <c r="A3832" s="35">
        <v>3830</v>
      </c>
      <c r="B3832" s="36" t="s">
        <v>3424</v>
      </c>
      <c r="C3832" s="3">
        <f>6364.9+'2023'!E390</f>
        <v>6499.9</v>
      </c>
      <c r="D3832" s="4">
        <f>4009+'2023'!F390</f>
        <v>4036</v>
      </c>
      <c r="E3832" s="37">
        <v>42475</v>
      </c>
      <c r="F3832" s="53" t="s">
        <v>3194</v>
      </c>
    </row>
    <row r="3833" spans="1:6" ht="24.95" customHeight="1" x14ac:dyDescent="0.2">
      <c r="A3833" s="35">
        <v>3831</v>
      </c>
      <c r="B3833" s="36" t="s">
        <v>3403</v>
      </c>
      <c r="C3833" s="3">
        <v>6495.79</v>
      </c>
      <c r="D3833" s="4">
        <v>1482</v>
      </c>
      <c r="E3833" s="37">
        <v>43609</v>
      </c>
      <c r="F3833" s="53" t="s">
        <v>439</v>
      </c>
    </row>
    <row r="3834" spans="1:6" ht="24.95" customHeight="1" x14ac:dyDescent="0.2">
      <c r="A3834" s="35">
        <v>3832</v>
      </c>
      <c r="B3834" s="36" t="s">
        <v>3404</v>
      </c>
      <c r="C3834" s="3">
        <v>6494</v>
      </c>
      <c r="D3834" s="4">
        <v>1224</v>
      </c>
      <c r="E3834" s="37">
        <v>44316</v>
      </c>
      <c r="F3834" s="53" t="s">
        <v>129</v>
      </c>
    </row>
    <row r="3835" spans="1:6" ht="24.95" customHeight="1" x14ac:dyDescent="0.2">
      <c r="A3835" s="35">
        <v>3833</v>
      </c>
      <c r="B3835" s="36" t="s">
        <v>6418</v>
      </c>
      <c r="C3835" s="3">
        <f>'2023'!E203+'2024'!E307</f>
        <v>6491.3</v>
      </c>
      <c r="D3835" s="4">
        <f>'2023'!F203+'2024'!F307</f>
        <v>1470</v>
      </c>
      <c r="E3835" s="37">
        <v>45268</v>
      </c>
      <c r="F3835" s="53" t="s">
        <v>311</v>
      </c>
    </row>
    <row r="3836" spans="1:6" ht="24.95" customHeight="1" x14ac:dyDescent="0.2">
      <c r="A3836" s="35">
        <v>3834</v>
      </c>
      <c r="B3836" s="36" t="s">
        <v>3405</v>
      </c>
      <c r="C3836" s="3">
        <v>6490.6742354031512</v>
      </c>
      <c r="D3836" s="4">
        <v>2605</v>
      </c>
      <c r="E3836" s="37">
        <v>37554</v>
      </c>
      <c r="F3836" s="53" t="s">
        <v>3406</v>
      </c>
    </row>
    <row r="3837" spans="1:6" ht="24.95" customHeight="1" x14ac:dyDescent="0.2">
      <c r="A3837" s="35">
        <v>3835</v>
      </c>
      <c r="B3837" s="36" t="s">
        <v>3407</v>
      </c>
      <c r="C3837" s="3">
        <v>6488.2124652455977</v>
      </c>
      <c r="D3837" s="4">
        <v>2362</v>
      </c>
      <c r="E3837" s="37">
        <v>40508</v>
      </c>
      <c r="F3837" s="53" t="s">
        <v>451</v>
      </c>
    </row>
    <row r="3838" spans="1:6" ht="24.95" customHeight="1" x14ac:dyDescent="0.2">
      <c r="A3838" s="35">
        <v>3836</v>
      </c>
      <c r="B3838" s="36" t="s">
        <v>4766</v>
      </c>
      <c r="C3838" s="3">
        <v>6481.2615848007417</v>
      </c>
      <c r="D3838" s="4">
        <v>1728</v>
      </c>
      <c r="E3838" s="37">
        <v>41019</v>
      </c>
      <c r="F3838" s="53" t="s">
        <v>6524</v>
      </c>
    </row>
    <row r="3839" spans="1:6" ht="24.95" customHeight="1" x14ac:dyDescent="0.2">
      <c r="A3839" s="35">
        <v>3837</v>
      </c>
      <c r="B3839" s="36" t="s">
        <v>7315</v>
      </c>
      <c r="C3839" s="3">
        <f>'2024'!E198</f>
        <v>6480.56</v>
      </c>
      <c r="D3839" s="4">
        <f>'2024'!F198</f>
        <v>924</v>
      </c>
      <c r="E3839" s="37">
        <v>45653</v>
      </c>
      <c r="F3839" s="53" t="s">
        <v>4</v>
      </c>
    </row>
    <row r="3840" spans="1:6" ht="24.95" customHeight="1" x14ac:dyDescent="0.2">
      <c r="A3840" s="35">
        <v>3838</v>
      </c>
      <c r="B3840" s="36" t="s">
        <v>3408</v>
      </c>
      <c r="C3840" s="3">
        <v>6468.93</v>
      </c>
      <c r="D3840" s="4">
        <v>1492</v>
      </c>
      <c r="E3840" s="37">
        <v>43539</v>
      </c>
      <c r="F3840" s="53" t="s">
        <v>3409</v>
      </c>
    </row>
    <row r="3841" spans="1:6" ht="24.95" customHeight="1" x14ac:dyDescent="0.2">
      <c r="A3841" s="35">
        <v>3839</v>
      </c>
      <c r="B3841" s="36" t="s">
        <v>7316</v>
      </c>
      <c r="C3841" s="3">
        <f>'2024'!E199</f>
        <v>6468</v>
      </c>
      <c r="D3841" s="4">
        <f>'2024'!F199</f>
        <v>1064</v>
      </c>
      <c r="E3841" s="37">
        <v>45534</v>
      </c>
      <c r="F3841" s="53" t="s">
        <v>129</v>
      </c>
    </row>
    <row r="3842" spans="1:6" ht="24.95" customHeight="1" x14ac:dyDescent="0.2">
      <c r="A3842" s="35">
        <v>3840</v>
      </c>
      <c r="B3842" s="36" t="s">
        <v>3410</v>
      </c>
      <c r="C3842" s="3">
        <v>6452.7340129749773</v>
      </c>
      <c r="D3842" s="4">
        <v>2798</v>
      </c>
      <c r="E3842" s="37">
        <v>36532</v>
      </c>
      <c r="F3842" s="53" t="s">
        <v>176</v>
      </c>
    </row>
    <row r="3843" spans="1:6" ht="24.95" customHeight="1" x14ac:dyDescent="0.2">
      <c r="A3843" s="35">
        <v>3841</v>
      </c>
      <c r="B3843" s="36" t="s">
        <v>3411</v>
      </c>
      <c r="C3843" s="3">
        <v>6422.7873030583869</v>
      </c>
      <c r="D3843" s="4">
        <v>2327</v>
      </c>
      <c r="E3843" s="37">
        <v>38653</v>
      </c>
      <c r="F3843" s="53" t="s">
        <v>95</v>
      </c>
    </row>
    <row r="3844" spans="1:6" ht="24.95" customHeight="1" x14ac:dyDescent="0.2">
      <c r="A3844" s="35">
        <v>3842</v>
      </c>
      <c r="B3844" s="36" t="s">
        <v>3412</v>
      </c>
      <c r="C3844" s="3">
        <v>6417.9796107506954</v>
      </c>
      <c r="D3844" s="4">
        <v>2901</v>
      </c>
      <c r="E3844" s="37">
        <v>36623</v>
      </c>
      <c r="F3844" s="53" t="s">
        <v>374</v>
      </c>
    </row>
    <row r="3845" spans="1:6" ht="24.95" customHeight="1" x14ac:dyDescent="0.2">
      <c r="A3845" s="35">
        <v>3843</v>
      </c>
      <c r="B3845" s="36" t="s">
        <v>3413</v>
      </c>
      <c r="C3845" s="3">
        <v>6401.1816496756255</v>
      </c>
      <c r="D3845" s="4">
        <v>1907</v>
      </c>
      <c r="E3845" s="37">
        <v>37211</v>
      </c>
      <c r="F3845" s="53" t="s">
        <v>2362</v>
      </c>
    </row>
    <row r="3846" spans="1:6" ht="24.95" customHeight="1" x14ac:dyDescent="0.2">
      <c r="A3846" s="35">
        <v>3844</v>
      </c>
      <c r="B3846" s="36" t="s">
        <v>3414</v>
      </c>
      <c r="C3846" s="3">
        <v>6396.5300000000007</v>
      </c>
      <c r="D3846" s="4">
        <v>1229</v>
      </c>
      <c r="E3846" s="37">
        <v>43707</v>
      </c>
      <c r="F3846" s="53" t="s">
        <v>3190</v>
      </c>
    </row>
    <row r="3847" spans="1:6" ht="24.95" customHeight="1" x14ac:dyDescent="0.2">
      <c r="A3847" s="35">
        <v>3845</v>
      </c>
      <c r="B3847" s="36" t="s">
        <v>3415</v>
      </c>
      <c r="C3847" s="3">
        <v>6392.2034291010195</v>
      </c>
      <c r="D3847" s="4">
        <v>3184</v>
      </c>
      <c r="E3847" s="37">
        <v>36959</v>
      </c>
      <c r="F3847" s="53" t="s">
        <v>1066</v>
      </c>
    </row>
    <row r="3848" spans="1:6" ht="24.95" customHeight="1" x14ac:dyDescent="0.2">
      <c r="A3848" s="35">
        <v>3846</v>
      </c>
      <c r="B3848" s="36" t="s">
        <v>3416</v>
      </c>
      <c r="C3848" s="3">
        <v>6389.8864689527345</v>
      </c>
      <c r="D3848" s="4">
        <v>2619</v>
      </c>
      <c r="E3848" s="37">
        <v>37897</v>
      </c>
      <c r="F3848" s="53" t="s">
        <v>176</v>
      </c>
    </row>
    <row r="3849" spans="1:6" ht="24.95" customHeight="1" x14ac:dyDescent="0.2">
      <c r="A3849" s="35">
        <v>3847</v>
      </c>
      <c r="B3849" s="36" t="s">
        <v>3417</v>
      </c>
      <c r="C3849" s="3">
        <v>6389.3072289156626</v>
      </c>
      <c r="D3849" s="4">
        <v>2408</v>
      </c>
      <c r="E3849" s="37">
        <v>38702</v>
      </c>
      <c r="F3849" s="53" t="s">
        <v>3418</v>
      </c>
    </row>
    <row r="3850" spans="1:6" ht="24.95" customHeight="1" x14ac:dyDescent="0.2">
      <c r="A3850" s="35">
        <v>3848</v>
      </c>
      <c r="B3850" s="36" t="s">
        <v>3419</v>
      </c>
      <c r="C3850" s="3">
        <v>6381.7771084337355</v>
      </c>
      <c r="D3850" s="4">
        <v>3098</v>
      </c>
      <c r="E3850" s="37">
        <v>38296</v>
      </c>
      <c r="F3850" s="53" t="s">
        <v>3420</v>
      </c>
    </row>
    <row r="3851" spans="1:6" ht="24.95" customHeight="1" x14ac:dyDescent="0.2">
      <c r="A3851" s="35">
        <v>3849</v>
      </c>
      <c r="B3851" s="36" t="s">
        <v>3421</v>
      </c>
      <c r="C3851" s="3">
        <v>6380.3290083410566</v>
      </c>
      <c r="D3851" s="4">
        <v>1291</v>
      </c>
      <c r="E3851" s="37">
        <v>41929</v>
      </c>
      <c r="F3851" s="53" t="s">
        <v>817</v>
      </c>
    </row>
    <row r="3852" spans="1:6" ht="24.95" customHeight="1" x14ac:dyDescent="0.2">
      <c r="A3852" s="35">
        <v>3850</v>
      </c>
      <c r="B3852" s="36" t="s">
        <v>3422</v>
      </c>
      <c r="C3852" s="3">
        <v>6380</v>
      </c>
      <c r="D3852" s="4">
        <v>1422</v>
      </c>
      <c r="E3852" s="37">
        <v>44554</v>
      </c>
      <c r="F3852" s="53" t="s">
        <v>439</v>
      </c>
    </row>
    <row r="3853" spans="1:6" ht="24.95" customHeight="1" x14ac:dyDescent="0.2">
      <c r="A3853" s="35">
        <v>3851</v>
      </c>
      <c r="B3853" s="36" t="s">
        <v>7317</v>
      </c>
      <c r="C3853" s="3">
        <f>'2024'!E200</f>
        <v>6353.59</v>
      </c>
      <c r="D3853" s="4">
        <f>'2024'!F200</f>
        <v>1102</v>
      </c>
      <c r="E3853" s="37">
        <v>45450</v>
      </c>
      <c r="F3853" s="53" t="s">
        <v>439</v>
      </c>
    </row>
    <row r="3854" spans="1:6" ht="24.95" customHeight="1" x14ac:dyDescent="0.2">
      <c r="A3854" s="35">
        <v>3852</v>
      </c>
      <c r="B3854" s="36" t="s">
        <v>3425</v>
      </c>
      <c r="C3854" s="3">
        <v>6352.8</v>
      </c>
      <c r="D3854" s="4">
        <v>2420</v>
      </c>
      <c r="E3854" s="37">
        <v>44113</v>
      </c>
      <c r="F3854" s="53" t="s">
        <v>451</v>
      </c>
    </row>
    <row r="3855" spans="1:6" ht="24.95" customHeight="1" x14ac:dyDescent="0.2">
      <c r="A3855" s="35">
        <v>3853</v>
      </c>
      <c r="B3855" s="36" t="s">
        <v>3537</v>
      </c>
      <c r="C3855" s="3">
        <f>5473.7+'2023'!E312</f>
        <v>6349.7</v>
      </c>
      <c r="D3855" s="4">
        <f>1149+'2023'!F312</f>
        <v>1313</v>
      </c>
      <c r="E3855" s="37">
        <v>43560</v>
      </c>
      <c r="F3855" s="53" t="s">
        <v>3538</v>
      </c>
    </row>
    <row r="3856" spans="1:6" ht="24.95" customHeight="1" x14ac:dyDescent="0.2">
      <c r="A3856" s="35">
        <v>3854</v>
      </c>
      <c r="B3856" s="36" t="s">
        <v>3426</v>
      </c>
      <c r="C3856" s="3">
        <v>6348.4708063021317</v>
      </c>
      <c r="D3856" s="4">
        <v>10998</v>
      </c>
      <c r="E3856" s="37">
        <v>34474</v>
      </c>
      <c r="F3856" s="53" t="s">
        <v>2476</v>
      </c>
    </row>
    <row r="3857" spans="1:6" ht="24.95" customHeight="1" x14ac:dyDescent="0.2">
      <c r="A3857" s="35">
        <v>3855</v>
      </c>
      <c r="B3857" s="36" t="s">
        <v>3427</v>
      </c>
      <c r="C3857" s="3">
        <v>6335.5199999999995</v>
      </c>
      <c r="D3857" s="4">
        <v>1468</v>
      </c>
      <c r="E3857" s="37">
        <v>42790</v>
      </c>
      <c r="F3857" s="53" t="s">
        <v>505</v>
      </c>
    </row>
    <row r="3858" spans="1:6" ht="24.95" customHeight="1" x14ac:dyDescent="0.2">
      <c r="A3858" s="35">
        <v>3856</v>
      </c>
      <c r="B3858" s="36" t="s">
        <v>3428</v>
      </c>
      <c r="C3858" s="3">
        <v>6321.2465245597778</v>
      </c>
      <c r="D3858" s="4">
        <v>1534</v>
      </c>
      <c r="E3858" s="37">
        <v>41404</v>
      </c>
      <c r="F3858" s="53" t="s">
        <v>23</v>
      </c>
    </row>
    <row r="3859" spans="1:6" ht="24.95" customHeight="1" x14ac:dyDescent="0.2">
      <c r="A3859" s="35">
        <v>3857</v>
      </c>
      <c r="B3859" s="36" t="s">
        <v>3429</v>
      </c>
      <c r="C3859" s="3">
        <v>6317.713160333642</v>
      </c>
      <c r="D3859" s="4">
        <v>2043</v>
      </c>
      <c r="E3859" s="37">
        <v>38562</v>
      </c>
      <c r="F3859" s="53" t="s">
        <v>95</v>
      </c>
    </row>
    <row r="3860" spans="1:6" ht="24.95" customHeight="1" x14ac:dyDescent="0.2">
      <c r="A3860" s="35">
        <v>3858</v>
      </c>
      <c r="B3860" s="36" t="s">
        <v>3432</v>
      </c>
      <c r="C3860" s="3">
        <v>6307.6343836886008</v>
      </c>
      <c r="D3860" s="4">
        <v>1849</v>
      </c>
      <c r="E3860" s="37">
        <v>41628</v>
      </c>
      <c r="F3860" s="53" t="s">
        <v>311</v>
      </c>
    </row>
    <row r="3861" spans="1:6" ht="24.95" customHeight="1" x14ac:dyDescent="0.2">
      <c r="A3861" s="35">
        <v>3859</v>
      </c>
      <c r="B3861" s="36" t="s">
        <v>3433</v>
      </c>
      <c r="C3861" s="3">
        <v>6303</v>
      </c>
      <c r="D3861" s="4">
        <v>1176</v>
      </c>
      <c r="E3861" s="37">
        <v>43322</v>
      </c>
      <c r="F3861" s="53" t="s">
        <v>837</v>
      </c>
    </row>
    <row r="3862" spans="1:6" ht="24.95" customHeight="1" x14ac:dyDescent="0.2">
      <c r="A3862" s="35">
        <v>3860</v>
      </c>
      <c r="B3862" s="36" t="s">
        <v>3641</v>
      </c>
      <c r="C3862" s="3">
        <f>4752.99+'2023'!E279</f>
        <v>6302.91</v>
      </c>
      <c r="D3862" s="4">
        <f>1067+'2023'!F279</f>
        <v>1569</v>
      </c>
      <c r="E3862" s="37">
        <v>44400</v>
      </c>
      <c r="F3862" s="53" t="s">
        <v>16</v>
      </c>
    </row>
    <row r="3863" spans="1:6" ht="24.95" customHeight="1" x14ac:dyDescent="0.2">
      <c r="A3863" s="35">
        <v>3861</v>
      </c>
      <c r="B3863" s="36" t="s">
        <v>3434</v>
      </c>
      <c r="C3863" s="3">
        <v>6299.5250231696018</v>
      </c>
      <c r="D3863" s="4">
        <v>1857</v>
      </c>
      <c r="E3863" s="37">
        <v>38261</v>
      </c>
      <c r="F3863" s="53" t="s">
        <v>1714</v>
      </c>
    </row>
    <row r="3864" spans="1:6" ht="24.95" customHeight="1" x14ac:dyDescent="0.2">
      <c r="A3864" s="35">
        <v>3862</v>
      </c>
      <c r="B3864" s="36" t="s">
        <v>3463</v>
      </c>
      <c r="C3864" s="3">
        <f>6070+'2023'!E374</f>
        <v>6296.8</v>
      </c>
      <c r="D3864" s="4">
        <f>1424+'2023'!F374</f>
        <v>1464</v>
      </c>
      <c r="E3864" s="37">
        <v>44393</v>
      </c>
      <c r="F3864" s="53" t="s">
        <v>311</v>
      </c>
    </row>
    <row r="3865" spans="1:6" ht="24.95" customHeight="1" x14ac:dyDescent="0.2">
      <c r="A3865" s="35">
        <v>3863</v>
      </c>
      <c r="B3865" s="36" t="s">
        <v>3435</v>
      </c>
      <c r="C3865" s="3">
        <v>6283.39</v>
      </c>
      <c r="D3865" s="4">
        <v>972</v>
      </c>
      <c r="E3865" s="37">
        <v>44862</v>
      </c>
      <c r="F3865" s="53" t="s">
        <v>4</v>
      </c>
    </row>
    <row r="3866" spans="1:6" ht="24.95" customHeight="1" x14ac:dyDescent="0.2">
      <c r="A3866" s="35">
        <v>3864</v>
      </c>
      <c r="B3866" s="36" t="s">
        <v>3436</v>
      </c>
      <c r="C3866" s="3">
        <v>6276</v>
      </c>
      <c r="D3866" s="4">
        <v>1548</v>
      </c>
      <c r="E3866" s="37">
        <v>43504</v>
      </c>
      <c r="F3866" s="53" t="s">
        <v>6519</v>
      </c>
    </row>
    <row r="3867" spans="1:6" ht="24.95" customHeight="1" x14ac:dyDescent="0.2">
      <c r="A3867" s="35">
        <v>3865</v>
      </c>
      <c r="B3867" s="36" t="s">
        <v>3437</v>
      </c>
      <c r="C3867" s="3">
        <v>6266.7979610750699</v>
      </c>
      <c r="D3867" s="4">
        <v>2704</v>
      </c>
      <c r="E3867" s="37">
        <v>36980</v>
      </c>
      <c r="F3867" s="53" t="s">
        <v>125</v>
      </c>
    </row>
    <row r="3868" spans="1:6" ht="24.95" customHeight="1" x14ac:dyDescent="0.2">
      <c r="A3868" s="35">
        <v>3866</v>
      </c>
      <c r="B3868" s="36" t="s">
        <v>3438</v>
      </c>
      <c r="C3868" s="3">
        <v>6260.4263206672849</v>
      </c>
      <c r="D3868" s="4">
        <v>1855</v>
      </c>
      <c r="E3868" s="37">
        <v>39605</v>
      </c>
      <c r="F3868" s="53" t="s">
        <v>3439</v>
      </c>
    </row>
    <row r="3869" spans="1:6" ht="24.95" customHeight="1" x14ac:dyDescent="0.2">
      <c r="A3869" s="35">
        <v>3867</v>
      </c>
      <c r="B3869" s="36" t="s">
        <v>3440</v>
      </c>
      <c r="C3869" s="3">
        <v>6230.38</v>
      </c>
      <c r="D3869" s="4">
        <v>1498</v>
      </c>
      <c r="E3869" s="37">
        <v>43126</v>
      </c>
      <c r="F3869" s="53" t="s">
        <v>1326</v>
      </c>
    </row>
    <row r="3870" spans="1:6" ht="24.95" customHeight="1" x14ac:dyDescent="0.2">
      <c r="A3870" s="35">
        <v>3868</v>
      </c>
      <c r="B3870" s="36" t="s">
        <v>3441</v>
      </c>
      <c r="C3870" s="3">
        <v>6220.2270620945328</v>
      </c>
      <c r="D3870" s="4">
        <v>2239</v>
      </c>
      <c r="E3870" s="37">
        <v>38541</v>
      </c>
      <c r="F3870" s="53" t="s">
        <v>3323</v>
      </c>
    </row>
    <row r="3871" spans="1:6" ht="24.95" customHeight="1" x14ac:dyDescent="0.2">
      <c r="A3871" s="35">
        <v>3869</v>
      </c>
      <c r="B3871" s="36" t="s">
        <v>6443</v>
      </c>
      <c r="C3871" s="3">
        <f>'2023'!E236+'2024'!E248</f>
        <v>6213</v>
      </c>
      <c r="D3871" s="4">
        <f>'2023'!F236+'2024'!F248</f>
        <v>1201</v>
      </c>
      <c r="E3871" s="37">
        <v>45259</v>
      </c>
      <c r="F3871" s="53" t="s">
        <v>1330</v>
      </c>
    </row>
    <row r="3872" spans="1:6" ht="24.95" customHeight="1" x14ac:dyDescent="0.2">
      <c r="A3872" s="35">
        <v>3870</v>
      </c>
      <c r="B3872" s="36" t="s">
        <v>3442</v>
      </c>
      <c r="C3872" s="3">
        <v>6208.47</v>
      </c>
      <c r="D3872" s="4">
        <v>1117</v>
      </c>
      <c r="E3872" s="37">
        <v>44365</v>
      </c>
      <c r="F3872" s="53" t="s">
        <v>4</v>
      </c>
    </row>
    <row r="3873" spans="1:6" ht="24.95" customHeight="1" x14ac:dyDescent="0.2">
      <c r="A3873" s="35">
        <v>3871</v>
      </c>
      <c r="B3873" s="36" t="s">
        <v>3443</v>
      </c>
      <c r="C3873" s="3">
        <v>6207.1362372567191</v>
      </c>
      <c r="D3873" s="4">
        <v>1841</v>
      </c>
      <c r="E3873" s="37">
        <v>38366</v>
      </c>
      <c r="F3873" s="53" t="s">
        <v>186</v>
      </c>
    </row>
    <row r="3874" spans="1:6" ht="24.95" customHeight="1" x14ac:dyDescent="0.2">
      <c r="A3874" s="35">
        <v>3872</v>
      </c>
      <c r="B3874" s="36" t="s">
        <v>3444</v>
      </c>
      <c r="C3874" s="3">
        <v>6198.9979147358672</v>
      </c>
      <c r="D3874" s="4">
        <v>1644</v>
      </c>
      <c r="E3874" s="37">
        <v>38324</v>
      </c>
      <c r="F3874" s="53" t="s">
        <v>3030</v>
      </c>
    </row>
    <row r="3875" spans="1:6" ht="24.95" customHeight="1" x14ac:dyDescent="0.2">
      <c r="A3875" s="35">
        <v>3873</v>
      </c>
      <c r="B3875" s="36" t="s">
        <v>3445</v>
      </c>
      <c r="C3875" s="3">
        <v>6191.7863762743282</v>
      </c>
      <c r="D3875" s="4">
        <v>1917</v>
      </c>
      <c r="E3875" s="37">
        <v>39199</v>
      </c>
      <c r="F3875" s="53" t="s">
        <v>3446</v>
      </c>
    </row>
    <row r="3876" spans="1:6" ht="24.95" customHeight="1" x14ac:dyDescent="0.2">
      <c r="A3876" s="35">
        <v>3874</v>
      </c>
      <c r="B3876" s="36" t="s">
        <v>3447</v>
      </c>
      <c r="C3876" s="3">
        <v>6189.81</v>
      </c>
      <c r="D3876" s="4">
        <v>1137</v>
      </c>
      <c r="E3876" s="37">
        <v>43294</v>
      </c>
      <c r="F3876" s="53" t="s">
        <v>638</v>
      </c>
    </row>
    <row r="3877" spans="1:6" ht="24.95" customHeight="1" x14ac:dyDescent="0.2">
      <c r="A3877" s="35">
        <v>3875</v>
      </c>
      <c r="B3877" s="36" t="s">
        <v>3448</v>
      </c>
      <c r="C3877" s="3">
        <v>6171</v>
      </c>
      <c r="D3877" s="4">
        <v>1468</v>
      </c>
      <c r="E3877" s="37">
        <v>42951</v>
      </c>
      <c r="F3877" s="53" t="s">
        <v>2239</v>
      </c>
    </row>
    <row r="3878" spans="1:6" ht="24.95" customHeight="1" x14ac:dyDescent="0.2">
      <c r="A3878" s="35">
        <v>3876</v>
      </c>
      <c r="B3878" s="36" t="s">
        <v>3449</v>
      </c>
      <c r="C3878" s="3">
        <v>6165</v>
      </c>
      <c r="D3878" s="4">
        <v>1285</v>
      </c>
      <c r="E3878" s="37">
        <v>43819</v>
      </c>
      <c r="F3878" s="53" t="s">
        <v>559</v>
      </c>
    </row>
    <row r="3879" spans="1:6" ht="24.95" customHeight="1" x14ac:dyDescent="0.2">
      <c r="A3879" s="35">
        <v>3877</v>
      </c>
      <c r="B3879" s="36" t="s">
        <v>6414</v>
      </c>
      <c r="C3879" s="3">
        <f>'2023'!E197</f>
        <v>6161.71</v>
      </c>
      <c r="D3879" s="4">
        <f>'2023'!F197</f>
        <v>964</v>
      </c>
      <c r="E3879" s="37">
        <v>45149</v>
      </c>
      <c r="F3879" s="53" t="s">
        <v>505</v>
      </c>
    </row>
    <row r="3880" spans="1:6" ht="24.95" customHeight="1" x14ac:dyDescent="0.2">
      <c r="A3880" s="35">
        <v>3878</v>
      </c>
      <c r="B3880" s="36" t="s">
        <v>3450</v>
      </c>
      <c r="C3880" s="3">
        <v>6161.68</v>
      </c>
      <c r="D3880" s="4">
        <v>978</v>
      </c>
      <c r="E3880" s="37">
        <v>44323</v>
      </c>
      <c r="F3880" s="53" t="s">
        <v>10</v>
      </c>
    </row>
    <row r="3881" spans="1:6" ht="24.95" customHeight="1" x14ac:dyDescent="0.2">
      <c r="A3881" s="35">
        <v>3879</v>
      </c>
      <c r="B3881" s="36" t="s">
        <v>3914</v>
      </c>
      <c r="C3881" s="3">
        <f>2912.5+'2023'!E251+'2024'!E322</f>
        <v>6160.5</v>
      </c>
      <c r="D3881" s="4">
        <f>1022+'2023'!F251+'2024'!F322</f>
        <v>1877</v>
      </c>
      <c r="E3881" s="37">
        <v>44493</v>
      </c>
      <c r="F3881" s="53" t="s">
        <v>1869</v>
      </c>
    </row>
    <row r="3882" spans="1:6" ht="24.95" customHeight="1" x14ac:dyDescent="0.2">
      <c r="A3882" s="35">
        <v>3880</v>
      </c>
      <c r="B3882" s="36" t="s">
        <v>3451</v>
      </c>
      <c r="C3882" s="3">
        <v>6155.2942539388323</v>
      </c>
      <c r="D3882" s="4">
        <v>2169</v>
      </c>
      <c r="E3882" s="37">
        <v>37904</v>
      </c>
      <c r="F3882" s="53" t="s">
        <v>2976</v>
      </c>
    </row>
    <row r="3883" spans="1:6" ht="24.95" customHeight="1" x14ac:dyDescent="0.2">
      <c r="A3883" s="35">
        <v>3881</v>
      </c>
      <c r="B3883" s="36" t="s">
        <v>3452</v>
      </c>
      <c r="C3883" s="3">
        <v>6135.8897126969423</v>
      </c>
      <c r="D3883" s="4">
        <v>5673</v>
      </c>
      <c r="E3883" s="37">
        <v>36595</v>
      </c>
      <c r="F3883" s="53" t="s">
        <v>1066</v>
      </c>
    </row>
    <row r="3884" spans="1:6" ht="24.95" customHeight="1" x14ac:dyDescent="0.2">
      <c r="A3884" s="35">
        <v>3882</v>
      </c>
      <c r="B3884" s="36" t="s">
        <v>7318</v>
      </c>
      <c r="C3884" s="3">
        <f>'2024'!E202</f>
        <v>6135.2099999999991</v>
      </c>
      <c r="D3884" s="4">
        <f>'2024'!F202</f>
        <v>1408</v>
      </c>
      <c r="E3884" s="37">
        <v>45422</v>
      </c>
      <c r="F3884" s="53" t="s">
        <v>1864</v>
      </c>
    </row>
    <row r="3885" spans="1:6" ht="24.95" customHeight="1" x14ac:dyDescent="0.2">
      <c r="A3885" s="35">
        <v>3883</v>
      </c>
      <c r="B3885" s="36" t="s">
        <v>3453</v>
      </c>
      <c r="C3885" s="3">
        <v>6130.4158943466173</v>
      </c>
      <c r="D3885" s="4">
        <v>1863</v>
      </c>
      <c r="E3885" s="37">
        <v>38457</v>
      </c>
      <c r="F3885" s="53" t="s">
        <v>763</v>
      </c>
    </row>
    <row r="3886" spans="1:6" ht="24.95" customHeight="1" x14ac:dyDescent="0.2">
      <c r="A3886" s="35">
        <v>3884</v>
      </c>
      <c r="B3886" s="36" t="s">
        <v>3454</v>
      </c>
      <c r="C3886" s="3">
        <v>6124.8841519925863</v>
      </c>
      <c r="D3886" s="4">
        <v>2073</v>
      </c>
      <c r="E3886" s="37">
        <v>40088</v>
      </c>
      <c r="F3886" s="53" t="s">
        <v>3455</v>
      </c>
    </row>
    <row r="3887" spans="1:6" ht="24.95" customHeight="1" x14ac:dyDescent="0.2">
      <c r="A3887" s="35">
        <v>3885</v>
      </c>
      <c r="B3887" s="36" t="s">
        <v>3456</v>
      </c>
      <c r="C3887" s="3">
        <v>6123.7256719184434</v>
      </c>
      <c r="D3887" s="4">
        <v>1873</v>
      </c>
      <c r="E3887" s="37">
        <v>39122</v>
      </c>
      <c r="F3887" s="53" t="s">
        <v>3457</v>
      </c>
    </row>
    <row r="3888" spans="1:6" ht="24.95" customHeight="1" x14ac:dyDescent="0.2">
      <c r="A3888" s="35">
        <v>3886</v>
      </c>
      <c r="B3888" s="36" t="s">
        <v>3458</v>
      </c>
      <c r="C3888" s="3">
        <v>6122.8568118628364</v>
      </c>
      <c r="D3888" s="4">
        <v>2155</v>
      </c>
      <c r="E3888" s="37">
        <v>37477</v>
      </c>
      <c r="F3888" s="53" t="s">
        <v>2520</v>
      </c>
    </row>
    <row r="3889" spans="1:6" ht="24.95" customHeight="1" x14ac:dyDescent="0.2">
      <c r="A3889" s="35">
        <v>3887</v>
      </c>
      <c r="B3889" s="36" t="s">
        <v>3459</v>
      </c>
      <c r="C3889" s="3">
        <v>6108.51</v>
      </c>
      <c r="D3889" s="4">
        <v>1472</v>
      </c>
      <c r="E3889" s="37">
        <v>42405</v>
      </c>
      <c r="F3889" s="53" t="s">
        <v>505</v>
      </c>
    </row>
    <row r="3890" spans="1:6" ht="24.95" customHeight="1" x14ac:dyDescent="0.2">
      <c r="A3890" s="35">
        <v>3888</v>
      </c>
      <c r="B3890" s="36" t="s">
        <v>7319</v>
      </c>
      <c r="C3890" s="3">
        <f>'2024'!E203</f>
        <v>6107</v>
      </c>
      <c r="D3890" s="4">
        <f>'2024'!F203</f>
        <v>1253</v>
      </c>
      <c r="E3890" s="37">
        <v>45303</v>
      </c>
      <c r="F3890" s="53" t="s">
        <v>1864</v>
      </c>
    </row>
    <row r="3891" spans="1:6" ht="24.95" customHeight="1" x14ac:dyDescent="0.2">
      <c r="A3891" s="35">
        <v>3889</v>
      </c>
      <c r="B3891" s="36" t="s">
        <v>3460</v>
      </c>
      <c r="C3891" s="3">
        <v>6100</v>
      </c>
      <c r="D3891" s="4">
        <v>1813</v>
      </c>
      <c r="E3891" s="37">
        <v>42146</v>
      </c>
      <c r="F3891" s="53" t="s">
        <v>129</v>
      </c>
    </row>
    <row r="3892" spans="1:6" ht="24.95" customHeight="1" x14ac:dyDescent="0.2">
      <c r="A3892" s="35">
        <v>3890</v>
      </c>
      <c r="B3892" s="36" t="s">
        <v>3461</v>
      </c>
      <c r="C3892" s="3">
        <v>6098.7382205746062</v>
      </c>
      <c r="D3892" s="4">
        <v>3379</v>
      </c>
      <c r="E3892" s="37">
        <v>41307</v>
      </c>
      <c r="F3892" s="53" t="s">
        <v>1722</v>
      </c>
    </row>
    <row r="3893" spans="1:6" ht="24.95" customHeight="1" x14ac:dyDescent="0.2">
      <c r="A3893" s="35">
        <v>3891</v>
      </c>
      <c r="B3893" s="36" t="s">
        <v>3462</v>
      </c>
      <c r="C3893" s="3">
        <v>6089.6</v>
      </c>
      <c r="D3893" s="4">
        <v>1707</v>
      </c>
      <c r="E3893" s="37">
        <v>42237</v>
      </c>
      <c r="F3893" s="53" t="s">
        <v>311</v>
      </c>
    </row>
    <row r="3894" spans="1:6" ht="24.95" customHeight="1" x14ac:dyDescent="0.2">
      <c r="A3894" s="35">
        <v>3892</v>
      </c>
      <c r="B3894" s="36" t="s">
        <v>4767</v>
      </c>
      <c r="C3894" s="3">
        <v>6076.8072289156626</v>
      </c>
      <c r="D3894" s="4">
        <v>1792</v>
      </c>
      <c r="E3894" s="37">
        <v>41075</v>
      </c>
      <c r="F3894" s="53" t="s">
        <v>23</v>
      </c>
    </row>
    <row r="3895" spans="1:6" ht="24.95" customHeight="1" x14ac:dyDescent="0.2">
      <c r="A3895" s="35">
        <v>3893</v>
      </c>
      <c r="B3895" s="36" t="s">
        <v>3642</v>
      </c>
      <c r="C3895" s="3">
        <f>4732.6+'2023'!E289</f>
        <v>6062.6</v>
      </c>
      <c r="D3895" s="4">
        <f>955+'2023'!F289</f>
        <v>1335</v>
      </c>
      <c r="E3895" s="37">
        <v>44757</v>
      </c>
      <c r="F3895" s="53" t="s">
        <v>311</v>
      </c>
    </row>
    <row r="3896" spans="1:6" ht="24.95" customHeight="1" x14ac:dyDescent="0.2">
      <c r="A3896" s="35">
        <v>3894</v>
      </c>
      <c r="B3896" s="36" t="s">
        <v>3464</v>
      </c>
      <c r="C3896" s="3">
        <v>6061.1677479147365</v>
      </c>
      <c r="D3896" s="4">
        <v>6956</v>
      </c>
      <c r="E3896" s="37">
        <v>34817</v>
      </c>
      <c r="F3896" s="53" t="s">
        <v>673</v>
      </c>
    </row>
    <row r="3897" spans="1:6" ht="24.95" customHeight="1" x14ac:dyDescent="0.2">
      <c r="A3897" s="35">
        <v>3895</v>
      </c>
      <c r="B3897" s="36" t="s">
        <v>3465</v>
      </c>
      <c r="C3897" s="3">
        <v>6060.99</v>
      </c>
      <c r="D3897" s="4">
        <v>1205</v>
      </c>
      <c r="E3897" s="37">
        <v>43511</v>
      </c>
      <c r="F3897" s="53" t="s">
        <v>559</v>
      </c>
    </row>
    <row r="3898" spans="1:6" ht="24.95" customHeight="1" x14ac:dyDescent="0.2">
      <c r="A3898" s="35">
        <v>3896</v>
      </c>
      <c r="B3898" s="36" t="s">
        <v>3466</v>
      </c>
      <c r="C3898" s="3">
        <v>6050.1621872103806</v>
      </c>
      <c r="D3898" s="4">
        <v>3092</v>
      </c>
      <c r="E3898" s="37">
        <v>36693</v>
      </c>
      <c r="F3898" s="53" t="s">
        <v>176</v>
      </c>
    </row>
    <row r="3899" spans="1:6" ht="24.95" customHeight="1" x14ac:dyDescent="0.2">
      <c r="A3899" s="35">
        <v>3897</v>
      </c>
      <c r="B3899" s="36" t="s">
        <v>3467</v>
      </c>
      <c r="C3899" s="3">
        <v>6049.11</v>
      </c>
      <c r="D3899" s="4">
        <v>1276</v>
      </c>
      <c r="E3899" s="37">
        <v>42048</v>
      </c>
      <c r="F3899" s="53" t="s">
        <v>817</v>
      </c>
    </row>
    <row r="3900" spans="1:6" ht="24.95" customHeight="1" x14ac:dyDescent="0.2">
      <c r="A3900" s="35">
        <v>3898</v>
      </c>
      <c r="B3900" s="36" t="s">
        <v>3468</v>
      </c>
      <c r="C3900" s="3">
        <v>6046</v>
      </c>
      <c r="D3900" s="4">
        <v>1098</v>
      </c>
      <c r="E3900" s="37">
        <v>44547</v>
      </c>
      <c r="F3900" s="53" t="s">
        <v>439</v>
      </c>
    </row>
    <row r="3901" spans="1:6" ht="24.95" customHeight="1" x14ac:dyDescent="0.2">
      <c r="A3901" s="35">
        <v>3899</v>
      </c>
      <c r="B3901" s="36" t="s">
        <v>6438</v>
      </c>
      <c r="C3901" s="3">
        <f>'2023'!E225+'2024'!E266</f>
        <v>6031.3099999999995</v>
      </c>
      <c r="D3901" s="4">
        <f>'2023'!F225+'2024'!F266</f>
        <v>1507</v>
      </c>
      <c r="E3901" s="37">
        <v>45275</v>
      </c>
      <c r="F3901" s="53" t="s">
        <v>3843</v>
      </c>
    </row>
    <row r="3902" spans="1:6" ht="24.95" customHeight="1" x14ac:dyDescent="0.2">
      <c r="A3902" s="35">
        <v>3900</v>
      </c>
      <c r="B3902" s="36" t="s">
        <v>7320</v>
      </c>
      <c r="C3902" s="3">
        <f>'2024'!E204</f>
        <v>6030.11</v>
      </c>
      <c r="D3902" s="4">
        <f>'2024'!F204</f>
        <v>1013</v>
      </c>
      <c r="E3902" s="37">
        <v>45443</v>
      </c>
      <c r="F3902" s="53" t="s">
        <v>2458</v>
      </c>
    </row>
    <row r="3903" spans="1:6" ht="24.95" customHeight="1" x14ac:dyDescent="0.2">
      <c r="A3903" s="35">
        <v>3901</v>
      </c>
      <c r="B3903" s="36" t="s">
        <v>3469</v>
      </c>
      <c r="C3903" s="3">
        <v>6028.4000000000005</v>
      </c>
      <c r="D3903" s="4">
        <v>1409</v>
      </c>
      <c r="E3903" s="37">
        <v>42888</v>
      </c>
      <c r="F3903" s="53" t="s">
        <v>451</v>
      </c>
    </row>
    <row r="3904" spans="1:6" ht="24.95" customHeight="1" x14ac:dyDescent="0.2">
      <c r="A3904" s="35">
        <v>3902</v>
      </c>
      <c r="B3904" s="36" t="s">
        <v>7321</v>
      </c>
      <c r="C3904" s="3">
        <f>'2024'!E205</f>
        <v>6027</v>
      </c>
      <c r="D3904" s="4">
        <f>'2024'!F205</f>
        <v>1068</v>
      </c>
      <c r="E3904" s="37">
        <v>45471</v>
      </c>
      <c r="F3904" s="53" t="s">
        <v>439</v>
      </c>
    </row>
    <row r="3905" spans="1:6" ht="24.95" customHeight="1" x14ac:dyDescent="0.2">
      <c r="A3905" s="35">
        <v>3903</v>
      </c>
      <c r="B3905" s="36" t="s">
        <v>3470</v>
      </c>
      <c r="C3905" s="3">
        <v>6008.3</v>
      </c>
      <c r="D3905" s="4">
        <v>1552</v>
      </c>
      <c r="E3905" s="37">
        <v>42958</v>
      </c>
      <c r="F3905" s="53" t="s">
        <v>451</v>
      </c>
    </row>
    <row r="3906" spans="1:6" ht="24.95" customHeight="1" x14ac:dyDescent="0.2">
      <c r="A3906" s="35">
        <v>3904</v>
      </c>
      <c r="B3906" s="36" t="s">
        <v>3471</v>
      </c>
      <c r="C3906" s="3">
        <v>6008.15</v>
      </c>
      <c r="D3906" s="4">
        <v>1381</v>
      </c>
      <c r="E3906" s="37">
        <v>42496</v>
      </c>
      <c r="F3906" s="53" t="s">
        <v>4</v>
      </c>
    </row>
    <row r="3907" spans="1:6" ht="24.95" customHeight="1" x14ac:dyDescent="0.2">
      <c r="A3907" s="35">
        <v>3905</v>
      </c>
      <c r="B3907" s="36" t="s">
        <v>6417</v>
      </c>
      <c r="C3907" s="3">
        <f>'2023'!E202+'2024'!E347</f>
        <v>6002.53</v>
      </c>
      <c r="D3907" s="4">
        <f>'2023'!F202+'2024'!F347</f>
        <v>1410</v>
      </c>
      <c r="E3907" s="37">
        <v>45191</v>
      </c>
      <c r="F3907" s="53" t="s">
        <v>2184</v>
      </c>
    </row>
    <row r="3908" spans="1:6" ht="24.95" customHeight="1" x14ac:dyDescent="0.2">
      <c r="A3908" s="35">
        <v>3906</v>
      </c>
      <c r="B3908" s="36" t="s">
        <v>3472</v>
      </c>
      <c r="C3908" s="3">
        <v>5999</v>
      </c>
      <c r="D3908" s="4">
        <v>1159</v>
      </c>
      <c r="E3908" s="37">
        <v>43588</v>
      </c>
      <c r="F3908" s="53" t="s">
        <v>129</v>
      </c>
    </row>
    <row r="3909" spans="1:6" ht="24.95" customHeight="1" x14ac:dyDescent="0.2">
      <c r="A3909" s="35">
        <v>3907</v>
      </c>
      <c r="B3909" s="36" t="s">
        <v>3473</v>
      </c>
      <c r="C3909" s="3">
        <v>5982.5</v>
      </c>
      <c r="D3909" s="4">
        <v>1190</v>
      </c>
      <c r="E3909" s="37">
        <v>44673</v>
      </c>
      <c r="F3909" s="53" t="s">
        <v>311</v>
      </c>
    </row>
    <row r="3910" spans="1:6" ht="24.95" customHeight="1" x14ac:dyDescent="0.2">
      <c r="A3910" s="35">
        <v>3908</v>
      </c>
      <c r="B3910" s="36" t="s">
        <v>3474</v>
      </c>
      <c r="C3910" s="3">
        <v>5975.1506024096389</v>
      </c>
      <c r="D3910" s="4">
        <v>2444</v>
      </c>
      <c r="E3910" s="37">
        <v>37043</v>
      </c>
      <c r="F3910" s="53" t="s">
        <v>1440</v>
      </c>
    </row>
    <row r="3911" spans="1:6" ht="24.95" customHeight="1" x14ac:dyDescent="0.2">
      <c r="A3911" s="35">
        <v>3909</v>
      </c>
      <c r="B3911" s="36" t="s">
        <v>3475</v>
      </c>
      <c r="C3911" s="3">
        <v>5962.9865616311399</v>
      </c>
      <c r="D3911" s="4">
        <v>6863</v>
      </c>
      <c r="E3911" s="37">
        <v>34782</v>
      </c>
      <c r="F3911" s="53" t="s">
        <v>673</v>
      </c>
    </row>
    <row r="3912" spans="1:6" ht="24.95" customHeight="1" x14ac:dyDescent="0.2">
      <c r="A3912" s="35">
        <v>3910</v>
      </c>
      <c r="B3912" s="36" t="s">
        <v>3476</v>
      </c>
      <c r="C3912" s="3">
        <v>5961.44</v>
      </c>
      <c r="D3912" s="4">
        <v>1089</v>
      </c>
      <c r="E3912" s="37">
        <v>43623</v>
      </c>
      <c r="F3912" s="53" t="s">
        <v>505</v>
      </c>
    </row>
    <row r="3913" spans="1:6" ht="24.95" customHeight="1" x14ac:dyDescent="0.2">
      <c r="A3913" s="35">
        <v>3911</v>
      </c>
      <c r="B3913" s="36" t="s">
        <v>3477</v>
      </c>
      <c r="C3913" s="3">
        <v>5960.6696014828549</v>
      </c>
      <c r="D3913" s="4">
        <v>1866</v>
      </c>
      <c r="E3913" s="37">
        <v>38135</v>
      </c>
      <c r="F3913" s="53" t="s">
        <v>3478</v>
      </c>
    </row>
    <row r="3914" spans="1:6" ht="24.95" customHeight="1" x14ac:dyDescent="0.2">
      <c r="A3914" s="35">
        <v>3912</v>
      </c>
      <c r="B3914" s="36" t="s">
        <v>6451</v>
      </c>
      <c r="C3914" s="3">
        <f>'2023'!E245+'2024'!E245</f>
        <v>5939.5</v>
      </c>
      <c r="D3914" s="4">
        <f>'2023'!F245+'2024'!F245</f>
        <v>1452</v>
      </c>
      <c r="E3914" s="37">
        <v>45214</v>
      </c>
      <c r="F3914" s="53" t="s">
        <v>1869</v>
      </c>
    </row>
    <row r="3915" spans="1:6" ht="24.95" customHeight="1" x14ac:dyDescent="0.2">
      <c r="A3915" s="35">
        <v>3913</v>
      </c>
      <c r="B3915" s="36" t="s">
        <v>3479</v>
      </c>
      <c r="C3915" s="3">
        <v>5912.82</v>
      </c>
      <c r="D3915" s="4">
        <v>1087</v>
      </c>
      <c r="E3915" s="37">
        <v>43175</v>
      </c>
      <c r="F3915" s="53" t="s">
        <v>505</v>
      </c>
    </row>
    <row r="3916" spans="1:6" ht="24.95" customHeight="1" x14ac:dyDescent="0.2">
      <c r="A3916" s="35">
        <v>3914</v>
      </c>
      <c r="B3916" s="36" t="s">
        <v>3480</v>
      </c>
      <c r="C3916" s="3">
        <v>5907.0030120481933</v>
      </c>
      <c r="D3916" s="4">
        <v>2213</v>
      </c>
      <c r="E3916" s="37">
        <v>38443</v>
      </c>
      <c r="F3916" s="53" t="s">
        <v>1752</v>
      </c>
    </row>
    <row r="3917" spans="1:6" ht="24.95" customHeight="1" x14ac:dyDescent="0.2">
      <c r="A3917" s="35">
        <v>3915</v>
      </c>
      <c r="B3917" s="36" t="s">
        <v>3481</v>
      </c>
      <c r="C3917" s="3">
        <v>5906.1051899907316</v>
      </c>
      <c r="D3917" s="4">
        <v>1948</v>
      </c>
      <c r="E3917" s="37">
        <v>38800</v>
      </c>
      <c r="F3917" s="53" t="s">
        <v>3482</v>
      </c>
    </row>
    <row r="3918" spans="1:6" ht="24.95" customHeight="1" x14ac:dyDescent="0.2">
      <c r="A3918" s="35">
        <v>3916</v>
      </c>
      <c r="B3918" s="36" t="s">
        <v>6415</v>
      </c>
      <c r="C3918" s="3">
        <f>'2023'!E199</f>
        <v>5898.55</v>
      </c>
      <c r="D3918" s="4">
        <f>'2023'!F199</f>
        <v>1213</v>
      </c>
      <c r="E3918" s="37">
        <v>44939</v>
      </c>
      <c r="F3918" s="53" t="s">
        <v>311</v>
      </c>
    </row>
    <row r="3919" spans="1:6" ht="24.95" customHeight="1" x14ac:dyDescent="0.2">
      <c r="A3919" s="35">
        <v>3917</v>
      </c>
      <c r="B3919" s="36" t="s">
        <v>3483</v>
      </c>
      <c r="C3919" s="3">
        <v>5896.28</v>
      </c>
      <c r="D3919" s="4">
        <v>1064</v>
      </c>
      <c r="E3919" s="37">
        <v>44393</v>
      </c>
      <c r="F3919" s="53" t="s">
        <v>439</v>
      </c>
    </row>
    <row r="3920" spans="1:6" ht="24.95" customHeight="1" x14ac:dyDescent="0.2">
      <c r="A3920" s="35">
        <v>3918</v>
      </c>
      <c r="B3920" s="36" t="s">
        <v>3484</v>
      </c>
      <c r="C3920" s="3">
        <v>5895.4471733086193</v>
      </c>
      <c r="D3920" s="4">
        <v>2025</v>
      </c>
      <c r="E3920" s="37">
        <v>38716</v>
      </c>
      <c r="F3920" s="53" t="s">
        <v>1403</v>
      </c>
    </row>
    <row r="3921" spans="1:6" ht="24.95" customHeight="1" x14ac:dyDescent="0.2">
      <c r="A3921" s="35">
        <v>3919</v>
      </c>
      <c r="B3921" s="36" t="s">
        <v>3485</v>
      </c>
      <c r="C3921" s="3">
        <v>5892</v>
      </c>
      <c r="D3921" s="4">
        <v>1198</v>
      </c>
      <c r="E3921" s="37">
        <v>44330</v>
      </c>
      <c r="F3921" s="53" t="s">
        <v>129</v>
      </c>
    </row>
    <row r="3922" spans="1:6" ht="24.95" customHeight="1" x14ac:dyDescent="0.2">
      <c r="A3922" s="35">
        <v>3920</v>
      </c>
      <c r="B3922" s="36" t="s">
        <v>3486</v>
      </c>
      <c r="C3922" s="3">
        <v>5884.02</v>
      </c>
      <c r="D3922" s="4">
        <v>1673</v>
      </c>
      <c r="E3922" s="37">
        <v>43707</v>
      </c>
      <c r="F3922" s="53" t="s">
        <v>3487</v>
      </c>
    </row>
    <row r="3923" spans="1:6" ht="24.95" customHeight="1" x14ac:dyDescent="0.2">
      <c r="A3923" s="35">
        <v>3921</v>
      </c>
      <c r="B3923" s="36" t="s">
        <v>3488</v>
      </c>
      <c r="C3923" s="3">
        <v>5883.9202965708992</v>
      </c>
      <c r="D3923" s="4">
        <v>2139</v>
      </c>
      <c r="E3923" s="37">
        <v>37351</v>
      </c>
      <c r="F3923" s="53" t="s">
        <v>1686</v>
      </c>
    </row>
    <row r="3924" spans="1:6" ht="24.95" customHeight="1" x14ac:dyDescent="0.2">
      <c r="A3924" s="35">
        <v>3922</v>
      </c>
      <c r="B3924" s="36" t="s">
        <v>3489</v>
      </c>
      <c r="C3924" s="3">
        <v>5879.08</v>
      </c>
      <c r="D3924" s="4">
        <v>1120</v>
      </c>
      <c r="E3924" s="37">
        <v>44792</v>
      </c>
      <c r="F3924" s="53" t="s">
        <v>2019</v>
      </c>
    </row>
    <row r="3925" spans="1:6" ht="24.95" customHeight="1" x14ac:dyDescent="0.2">
      <c r="A3925" s="35">
        <v>3923</v>
      </c>
      <c r="B3925" s="36" t="s">
        <v>3490</v>
      </c>
      <c r="C3925" s="3">
        <v>5876.04</v>
      </c>
      <c r="D3925" s="4">
        <v>1410</v>
      </c>
      <c r="E3925" s="37">
        <v>42748</v>
      </c>
      <c r="F3925" s="53" t="s">
        <v>1326</v>
      </c>
    </row>
    <row r="3926" spans="1:6" ht="24.95" customHeight="1" x14ac:dyDescent="0.2">
      <c r="A3926" s="35">
        <v>3924</v>
      </c>
      <c r="B3926" s="36" t="s">
        <v>3491</v>
      </c>
      <c r="C3926" s="3">
        <v>5866.8327154772942</v>
      </c>
      <c r="D3926" s="4">
        <v>1411</v>
      </c>
      <c r="E3926" s="37">
        <v>40158</v>
      </c>
      <c r="F3926" s="53" t="s">
        <v>189</v>
      </c>
    </row>
    <row r="3927" spans="1:6" ht="24.95" customHeight="1" x14ac:dyDescent="0.2">
      <c r="A3927" s="35">
        <v>3925</v>
      </c>
      <c r="B3927" s="36" t="s">
        <v>3492</v>
      </c>
      <c r="C3927" s="3">
        <v>5866.0797034291018</v>
      </c>
      <c r="D3927" s="4">
        <v>2253</v>
      </c>
      <c r="E3927" s="37">
        <v>38772</v>
      </c>
      <c r="F3927" s="53" t="s">
        <v>45</v>
      </c>
    </row>
    <row r="3928" spans="1:6" ht="24.95" customHeight="1" x14ac:dyDescent="0.2">
      <c r="A3928" s="35">
        <v>3926</v>
      </c>
      <c r="B3928" s="36" t="s">
        <v>3493</v>
      </c>
      <c r="C3928" s="3">
        <v>5859.0129749768303</v>
      </c>
      <c r="D3928" s="4">
        <v>5162</v>
      </c>
      <c r="E3928" s="37">
        <v>35454</v>
      </c>
      <c r="F3928" s="53" t="s">
        <v>6530</v>
      </c>
    </row>
    <row r="3929" spans="1:6" ht="24.95" customHeight="1" x14ac:dyDescent="0.2">
      <c r="A3929" s="35">
        <v>3927</v>
      </c>
      <c r="B3929" s="36" t="s">
        <v>4768</v>
      </c>
      <c r="C3929" s="3">
        <v>5845.6904541241893</v>
      </c>
      <c r="D3929" s="4">
        <v>1785</v>
      </c>
      <c r="E3929" s="37">
        <v>41543</v>
      </c>
      <c r="F3929" s="53" t="s">
        <v>4769</v>
      </c>
    </row>
    <row r="3930" spans="1:6" ht="24.95" customHeight="1" x14ac:dyDescent="0.2">
      <c r="A3930" s="35">
        <v>3928</v>
      </c>
      <c r="B3930" s="36" t="s">
        <v>3494</v>
      </c>
      <c r="C3930" s="3">
        <v>5837.2914735866543</v>
      </c>
      <c r="D3930" s="4">
        <v>1362</v>
      </c>
      <c r="E3930" s="37">
        <v>39983</v>
      </c>
      <c r="F3930" s="53" t="s">
        <v>6525</v>
      </c>
    </row>
    <row r="3931" spans="1:6" ht="24.95" customHeight="1" x14ac:dyDescent="0.2">
      <c r="A3931" s="35">
        <v>3929</v>
      </c>
      <c r="B3931" s="36" t="s">
        <v>3495</v>
      </c>
      <c r="C3931" s="3">
        <v>5829.26</v>
      </c>
      <c r="D3931" s="4">
        <v>1159</v>
      </c>
      <c r="E3931" s="37">
        <v>43287</v>
      </c>
      <c r="F3931" s="53" t="s">
        <v>4</v>
      </c>
    </row>
    <row r="3932" spans="1:6" ht="24.95" customHeight="1" x14ac:dyDescent="0.2">
      <c r="A3932" s="35">
        <v>3930</v>
      </c>
      <c r="B3932" s="36" t="s">
        <v>3496</v>
      </c>
      <c r="C3932" s="3">
        <v>5823</v>
      </c>
      <c r="D3932" s="4">
        <v>1489</v>
      </c>
      <c r="E3932" s="37">
        <v>43567</v>
      </c>
      <c r="F3932" s="53" t="s">
        <v>837</v>
      </c>
    </row>
    <row r="3933" spans="1:6" ht="24.95" customHeight="1" x14ac:dyDescent="0.2">
      <c r="A3933" s="35">
        <v>3931</v>
      </c>
      <c r="B3933" s="36" t="s">
        <v>3497</v>
      </c>
      <c r="C3933" s="3">
        <v>5822.61</v>
      </c>
      <c r="D3933" s="4">
        <v>984</v>
      </c>
      <c r="E3933" s="37">
        <v>44120</v>
      </c>
      <c r="F3933" s="53" t="s">
        <v>439</v>
      </c>
    </row>
    <row r="3934" spans="1:6" ht="24.95" customHeight="1" x14ac:dyDescent="0.2">
      <c r="A3934" s="35">
        <v>3932</v>
      </c>
      <c r="B3934" s="36" t="s">
        <v>3498</v>
      </c>
      <c r="C3934" s="3">
        <v>5803.58</v>
      </c>
      <c r="D3934" s="4">
        <v>1018</v>
      </c>
      <c r="E3934" s="37">
        <v>44358</v>
      </c>
      <c r="F3934" s="53" t="s">
        <v>4</v>
      </c>
    </row>
    <row r="3935" spans="1:6" ht="24.95" customHeight="1" x14ac:dyDescent="0.2">
      <c r="A3935" s="35">
        <v>3933</v>
      </c>
      <c r="B3935" s="36" t="s">
        <v>3499</v>
      </c>
      <c r="C3935" s="3">
        <v>5773.8646895273405</v>
      </c>
      <c r="D3935" s="4">
        <v>1965</v>
      </c>
      <c r="E3935" s="37">
        <v>39360</v>
      </c>
      <c r="F3935" s="53" t="s">
        <v>3500</v>
      </c>
    </row>
    <row r="3936" spans="1:6" ht="24.95" customHeight="1" x14ac:dyDescent="0.2">
      <c r="A3936" s="35">
        <v>3934</v>
      </c>
      <c r="B3936" s="36" t="s">
        <v>3501</v>
      </c>
      <c r="C3936" s="3">
        <v>5768.2460611677479</v>
      </c>
      <c r="D3936" s="4">
        <v>1903</v>
      </c>
      <c r="E3936" s="37">
        <v>39192</v>
      </c>
      <c r="F3936" s="53" t="s">
        <v>2341</v>
      </c>
    </row>
    <row r="3937" spans="1:6" ht="24.95" customHeight="1" x14ac:dyDescent="0.2">
      <c r="A3937" s="35">
        <v>3935</v>
      </c>
      <c r="B3937" s="36" t="s">
        <v>3502</v>
      </c>
      <c r="C3937" s="3">
        <v>5762.13</v>
      </c>
      <c r="D3937" s="4">
        <v>938</v>
      </c>
      <c r="E3937" s="37">
        <v>44463</v>
      </c>
      <c r="F3937" s="53" t="s">
        <v>4</v>
      </c>
    </row>
    <row r="3938" spans="1:6" ht="24.95" customHeight="1" x14ac:dyDescent="0.2">
      <c r="A3938" s="35">
        <v>3936</v>
      </c>
      <c r="B3938" s="36" t="s">
        <v>7322</v>
      </c>
      <c r="C3938" s="3">
        <f>'2024'!E207</f>
        <v>5753.96</v>
      </c>
      <c r="D3938" s="4">
        <f>'2024'!F207</f>
        <v>847</v>
      </c>
      <c r="E3938" s="37">
        <v>45324</v>
      </c>
      <c r="F3938" s="53" t="s">
        <v>505</v>
      </c>
    </row>
    <row r="3939" spans="1:6" ht="24.95" customHeight="1" x14ac:dyDescent="0.2">
      <c r="A3939" s="35">
        <v>3937</v>
      </c>
      <c r="B3939" s="36" t="s">
        <v>7323</v>
      </c>
      <c r="C3939" s="3">
        <f>'2024'!E208</f>
        <v>5753</v>
      </c>
      <c r="D3939" s="4">
        <f>'2024'!F208</f>
        <v>1424</v>
      </c>
      <c r="E3939" s="37">
        <v>45592</v>
      </c>
      <c r="F3939" s="53" t="s">
        <v>1869</v>
      </c>
    </row>
    <row r="3940" spans="1:6" ht="24.95" customHeight="1" x14ac:dyDescent="0.2">
      <c r="A3940" s="35">
        <v>3938</v>
      </c>
      <c r="B3940" s="36" t="s">
        <v>3503</v>
      </c>
      <c r="C3940" s="3">
        <v>5750.1158480074146</v>
      </c>
      <c r="D3940" s="4">
        <v>1505</v>
      </c>
      <c r="E3940" s="37">
        <v>38317</v>
      </c>
      <c r="F3940" s="53" t="s">
        <v>3504</v>
      </c>
    </row>
    <row r="3941" spans="1:6" ht="24.95" customHeight="1" x14ac:dyDescent="0.2">
      <c r="A3941" s="35">
        <v>3939</v>
      </c>
      <c r="B3941" s="36" t="s">
        <v>3505</v>
      </c>
      <c r="C3941" s="3">
        <v>5740</v>
      </c>
      <c r="D3941" s="4">
        <v>1102</v>
      </c>
      <c r="E3941" s="37">
        <v>43098</v>
      </c>
      <c r="F3941" s="53" t="s">
        <v>505</v>
      </c>
    </row>
    <row r="3942" spans="1:6" ht="24.95" customHeight="1" x14ac:dyDescent="0.2">
      <c r="A3942" s="35">
        <v>3940</v>
      </c>
      <c r="B3942" s="36" t="s">
        <v>3506</v>
      </c>
      <c r="C3942" s="3">
        <v>5737</v>
      </c>
      <c r="D3942" s="4">
        <v>1163</v>
      </c>
      <c r="E3942" s="37">
        <v>43301</v>
      </c>
      <c r="F3942" s="53" t="s">
        <v>2184</v>
      </c>
    </row>
    <row r="3943" spans="1:6" ht="24.95" customHeight="1" x14ac:dyDescent="0.2">
      <c r="A3943" s="35">
        <v>3941</v>
      </c>
      <c r="B3943" s="36" t="s">
        <v>3507</v>
      </c>
      <c r="C3943" s="3">
        <v>5733.5495829471729</v>
      </c>
      <c r="D3943" s="4">
        <v>1865</v>
      </c>
      <c r="E3943" s="37">
        <v>38618</v>
      </c>
      <c r="F3943" s="53" t="s">
        <v>2060</v>
      </c>
    </row>
    <row r="3944" spans="1:6" ht="24.95" customHeight="1" x14ac:dyDescent="0.2">
      <c r="A3944" s="35">
        <v>3942</v>
      </c>
      <c r="B3944" s="36" t="s">
        <v>7324</v>
      </c>
      <c r="C3944" s="3">
        <f>'2024'!E209</f>
        <v>5711.4</v>
      </c>
      <c r="D3944" s="4">
        <f>'2024'!F209</f>
        <v>1097</v>
      </c>
      <c r="E3944" s="37">
        <v>45387</v>
      </c>
      <c r="F3944" s="53" t="s">
        <v>129</v>
      </c>
    </row>
    <row r="3945" spans="1:6" ht="24.95" customHeight="1" x14ac:dyDescent="0.2">
      <c r="A3945" s="35">
        <v>3943</v>
      </c>
      <c r="B3945" s="36" t="s">
        <v>3508</v>
      </c>
      <c r="C3945" s="3">
        <v>5705.9</v>
      </c>
      <c r="D3945" s="4">
        <v>1331</v>
      </c>
      <c r="E3945" s="37">
        <v>43791</v>
      </c>
      <c r="F3945" s="53" t="s">
        <v>2230</v>
      </c>
    </row>
    <row r="3946" spans="1:6" ht="24.95" customHeight="1" x14ac:dyDescent="0.2">
      <c r="A3946" s="35">
        <v>3944</v>
      </c>
      <c r="B3946" s="36" t="s">
        <v>3509</v>
      </c>
      <c r="C3946" s="3">
        <v>5696.2465245597778</v>
      </c>
      <c r="D3946" s="4">
        <v>2020</v>
      </c>
      <c r="E3946" s="37">
        <v>37652</v>
      </c>
      <c r="F3946" s="53" t="s">
        <v>125</v>
      </c>
    </row>
    <row r="3947" spans="1:6" ht="24.95" customHeight="1" x14ac:dyDescent="0.2">
      <c r="A3947" s="35">
        <v>3945</v>
      </c>
      <c r="B3947" s="36" t="s">
        <v>3510</v>
      </c>
      <c r="C3947" s="3">
        <v>5695.0880444856348</v>
      </c>
      <c r="D3947" s="4">
        <v>1780</v>
      </c>
      <c r="E3947" s="37">
        <v>39409</v>
      </c>
      <c r="F3947" s="53" t="s">
        <v>3511</v>
      </c>
    </row>
    <row r="3948" spans="1:6" ht="24.95" customHeight="1" x14ac:dyDescent="0.2">
      <c r="A3948" s="35">
        <v>3946</v>
      </c>
      <c r="B3948" s="36" t="s">
        <v>4770</v>
      </c>
      <c r="C3948" s="3">
        <v>5685.8202038924928</v>
      </c>
      <c r="D3948" s="4">
        <v>1624</v>
      </c>
      <c r="E3948" s="37">
        <v>41306</v>
      </c>
      <c r="F3948" s="53" t="s">
        <v>4273</v>
      </c>
    </row>
    <row r="3949" spans="1:6" ht="24.95" customHeight="1" x14ac:dyDescent="0.2">
      <c r="A3949" s="35">
        <v>3947</v>
      </c>
      <c r="B3949" s="36" t="s">
        <v>3512</v>
      </c>
      <c r="C3949" s="3">
        <v>5683.9087117701583</v>
      </c>
      <c r="D3949" s="4">
        <v>1799</v>
      </c>
      <c r="E3949" s="37">
        <v>38604</v>
      </c>
      <c r="F3949" s="53" t="s">
        <v>45</v>
      </c>
    </row>
    <row r="3950" spans="1:6" ht="24.95" customHeight="1" x14ac:dyDescent="0.2">
      <c r="A3950" s="35">
        <v>3948</v>
      </c>
      <c r="B3950" s="36" t="s">
        <v>3513</v>
      </c>
      <c r="C3950" s="3">
        <v>5664.42</v>
      </c>
      <c r="D3950" s="4">
        <v>1054</v>
      </c>
      <c r="E3950" s="37">
        <v>43077</v>
      </c>
      <c r="F3950" s="53" t="s">
        <v>505</v>
      </c>
    </row>
    <row r="3951" spans="1:6" ht="24.95" customHeight="1" x14ac:dyDescent="0.2">
      <c r="A3951" s="35">
        <v>3949</v>
      </c>
      <c r="B3951" s="36" t="s">
        <v>3514</v>
      </c>
      <c r="C3951" s="3">
        <v>5661.4921223354959</v>
      </c>
      <c r="D3951" s="4">
        <v>2405</v>
      </c>
      <c r="E3951" s="37">
        <v>38107</v>
      </c>
      <c r="F3951" s="53" t="s">
        <v>3515</v>
      </c>
    </row>
    <row r="3952" spans="1:6" ht="24.95" customHeight="1" x14ac:dyDescent="0.2">
      <c r="A3952" s="35">
        <v>3950</v>
      </c>
      <c r="B3952" s="36" t="s">
        <v>4121</v>
      </c>
      <c r="C3952" s="3">
        <f>1470+'2023'!E269+'2024'!E268</f>
        <v>5657.5</v>
      </c>
      <c r="D3952" s="4">
        <f>521+'2023'!F269+'2024'!F268</f>
        <v>1562</v>
      </c>
      <c r="E3952" s="37">
        <v>44707</v>
      </c>
      <c r="F3952" s="54" t="s">
        <v>3194</v>
      </c>
    </row>
    <row r="3953" spans="1:6" ht="24.95" customHeight="1" x14ac:dyDescent="0.2">
      <c r="A3953" s="35">
        <v>3951</v>
      </c>
      <c r="B3953" s="36" t="s">
        <v>3516</v>
      </c>
      <c r="C3953" s="3">
        <v>5655</v>
      </c>
      <c r="D3953" s="4">
        <v>1626</v>
      </c>
      <c r="E3953" s="37">
        <v>42174</v>
      </c>
      <c r="F3953" s="53" t="s">
        <v>817</v>
      </c>
    </row>
    <row r="3954" spans="1:6" ht="24.95" customHeight="1" x14ac:dyDescent="0.2">
      <c r="A3954" s="35">
        <v>3952</v>
      </c>
      <c r="B3954" s="36" t="s">
        <v>3517</v>
      </c>
      <c r="C3954" s="3">
        <v>5647</v>
      </c>
      <c r="D3954" s="4">
        <v>1236</v>
      </c>
      <c r="E3954" s="37">
        <v>42335</v>
      </c>
      <c r="F3954" s="53" t="s">
        <v>129</v>
      </c>
    </row>
    <row r="3955" spans="1:6" ht="24.95" customHeight="1" x14ac:dyDescent="0.2">
      <c r="A3955" s="35">
        <v>3953</v>
      </c>
      <c r="B3955" s="36" t="s">
        <v>3518</v>
      </c>
      <c r="C3955" s="3">
        <v>5625.2316960148282</v>
      </c>
      <c r="D3955" s="4">
        <v>1759</v>
      </c>
      <c r="E3955" s="37">
        <v>38660</v>
      </c>
      <c r="F3955" s="53" t="s">
        <v>3519</v>
      </c>
    </row>
    <row r="3956" spans="1:6" ht="24.95" customHeight="1" x14ac:dyDescent="0.2">
      <c r="A3956" s="35">
        <v>3954</v>
      </c>
      <c r="B3956" s="36" t="s">
        <v>4771</v>
      </c>
      <c r="C3956" s="3">
        <v>5624.7103799814649</v>
      </c>
      <c r="D3956" s="4">
        <v>1723</v>
      </c>
      <c r="E3956" s="37" t="s">
        <v>6517</v>
      </c>
      <c r="F3956" s="53" t="s">
        <v>41</v>
      </c>
    </row>
    <row r="3957" spans="1:6" ht="24.95" customHeight="1" x14ac:dyDescent="0.2">
      <c r="A3957" s="35">
        <v>3955</v>
      </c>
      <c r="B3957" s="36" t="s">
        <v>3520</v>
      </c>
      <c r="C3957" s="3">
        <v>5621.814179796108</v>
      </c>
      <c r="D3957" s="4">
        <v>1868</v>
      </c>
      <c r="E3957" s="37">
        <v>38072</v>
      </c>
      <c r="F3957" s="53" t="s">
        <v>3521</v>
      </c>
    </row>
    <row r="3958" spans="1:6" ht="24.95" customHeight="1" x14ac:dyDescent="0.2">
      <c r="A3958" s="35">
        <v>3956</v>
      </c>
      <c r="B3958" s="36" t="s">
        <v>3522</v>
      </c>
      <c r="C3958" s="3">
        <v>5621.524559777572</v>
      </c>
      <c r="D3958" s="4">
        <v>8806</v>
      </c>
      <c r="E3958" s="37">
        <v>34684</v>
      </c>
      <c r="F3958" s="53" t="s">
        <v>6530</v>
      </c>
    </row>
    <row r="3959" spans="1:6" ht="24.95" customHeight="1" x14ac:dyDescent="0.2">
      <c r="A3959" s="35">
        <v>3957</v>
      </c>
      <c r="B3959" s="36" t="s">
        <v>3523</v>
      </c>
      <c r="C3959" s="3">
        <v>5611.14</v>
      </c>
      <c r="D3959" s="4">
        <v>1077</v>
      </c>
      <c r="E3959" s="37">
        <v>43238</v>
      </c>
      <c r="F3959" s="53" t="s">
        <v>505</v>
      </c>
    </row>
    <row r="3960" spans="1:6" ht="24.95" customHeight="1" x14ac:dyDescent="0.2">
      <c r="A3960" s="35">
        <v>3958</v>
      </c>
      <c r="B3960" s="36" t="s">
        <v>3524</v>
      </c>
      <c r="C3960" s="3">
        <v>5601.5407784986101</v>
      </c>
      <c r="D3960" s="4">
        <v>2394</v>
      </c>
      <c r="E3960" s="37">
        <v>37449</v>
      </c>
      <c r="F3960" s="53" t="s">
        <v>673</v>
      </c>
    </row>
    <row r="3961" spans="1:6" ht="24.95" customHeight="1" x14ac:dyDescent="0.2">
      <c r="A3961" s="35">
        <v>3959</v>
      </c>
      <c r="B3961" s="36" t="s">
        <v>3525</v>
      </c>
      <c r="C3961" s="3">
        <v>5595</v>
      </c>
      <c r="D3961" s="4">
        <v>1369</v>
      </c>
      <c r="E3961" s="37">
        <v>44071</v>
      </c>
      <c r="F3961" s="53" t="s">
        <v>2184</v>
      </c>
    </row>
    <row r="3962" spans="1:6" ht="24.95" customHeight="1" x14ac:dyDescent="0.2">
      <c r="A3962" s="35">
        <v>3960</v>
      </c>
      <c r="B3962" s="36" t="s">
        <v>3526</v>
      </c>
      <c r="C3962" s="3">
        <v>5590</v>
      </c>
      <c r="D3962" s="4">
        <v>1160</v>
      </c>
      <c r="E3962" s="37">
        <v>44386</v>
      </c>
      <c r="F3962" s="53" t="s">
        <v>311</v>
      </c>
    </row>
    <row r="3963" spans="1:6" ht="24.95" customHeight="1" x14ac:dyDescent="0.2">
      <c r="A3963" s="35">
        <v>3961</v>
      </c>
      <c r="B3963" s="36" t="s">
        <v>3527</v>
      </c>
      <c r="C3963" s="3">
        <v>5589.9559777571831</v>
      </c>
      <c r="D3963" s="4">
        <v>2390</v>
      </c>
      <c r="E3963" s="37">
        <v>38135</v>
      </c>
      <c r="F3963" s="53" t="s">
        <v>3528</v>
      </c>
    </row>
    <row r="3964" spans="1:6" ht="24.95" customHeight="1" x14ac:dyDescent="0.2">
      <c r="A3964" s="35">
        <v>3962</v>
      </c>
      <c r="B3964" s="36" t="s">
        <v>6416</v>
      </c>
      <c r="C3964" s="3">
        <f>'2023'!E201</f>
        <v>5588.9000000000005</v>
      </c>
      <c r="D3964" s="4">
        <f>'2023'!F201</f>
        <v>1163</v>
      </c>
      <c r="E3964" s="37">
        <v>44951</v>
      </c>
      <c r="F3964" s="53" t="s">
        <v>5584</v>
      </c>
    </row>
    <row r="3965" spans="1:6" ht="24.95" customHeight="1" x14ac:dyDescent="0.2">
      <c r="A3965" s="35">
        <v>3963</v>
      </c>
      <c r="B3965" s="36" t="s">
        <v>6429</v>
      </c>
      <c r="C3965" s="3">
        <f>'2023'!E215+'2024'!E295</f>
        <v>5572.3</v>
      </c>
      <c r="D3965" s="4">
        <f>'2023'!F215+'2024'!F295</f>
        <v>991</v>
      </c>
      <c r="E3965" s="37">
        <v>45261</v>
      </c>
      <c r="F3965" s="53" t="s">
        <v>311</v>
      </c>
    </row>
    <row r="3966" spans="1:6" ht="24.95" customHeight="1" x14ac:dyDescent="0.2">
      <c r="A3966" s="35">
        <v>3964</v>
      </c>
      <c r="B3966" s="36" t="s">
        <v>3529</v>
      </c>
      <c r="C3966" s="3">
        <v>5566</v>
      </c>
      <c r="D3966" s="4">
        <v>1333</v>
      </c>
      <c r="E3966" s="37">
        <v>42832</v>
      </c>
      <c r="F3966" s="53" t="s">
        <v>220</v>
      </c>
    </row>
    <row r="3967" spans="1:6" ht="24.95" customHeight="1" x14ac:dyDescent="0.2">
      <c r="A3967" s="35">
        <v>3965</v>
      </c>
      <c r="B3967" s="36" t="s">
        <v>3530</v>
      </c>
      <c r="C3967" s="3">
        <v>5554.3327154772942</v>
      </c>
      <c r="D3967" s="4">
        <v>1643</v>
      </c>
      <c r="E3967" s="37">
        <v>37253</v>
      </c>
      <c r="F3967" s="53" t="s">
        <v>673</v>
      </c>
    </row>
    <row r="3968" spans="1:6" ht="24.95" customHeight="1" x14ac:dyDescent="0.2">
      <c r="A3968" s="35">
        <v>3966</v>
      </c>
      <c r="B3968" s="36" t="s">
        <v>3531</v>
      </c>
      <c r="C3968" s="3">
        <v>5553.7534754402222</v>
      </c>
      <c r="D3968" s="4">
        <v>2269</v>
      </c>
      <c r="E3968" s="37">
        <v>36959</v>
      </c>
      <c r="F3968" s="53" t="s">
        <v>2374</v>
      </c>
    </row>
    <row r="3969" spans="1:6" ht="24.95" customHeight="1" x14ac:dyDescent="0.2">
      <c r="A3969" s="35">
        <v>3967</v>
      </c>
      <c r="B3969" s="36" t="s">
        <v>4772</v>
      </c>
      <c r="C3969" s="3">
        <v>5516.2187210379989</v>
      </c>
      <c r="D3969" s="4">
        <v>1564</v>
      </c>
      <c r="E3969" s="37">
        <v>39759</v>
      </c>
      <c r="F3969" s="53" t="s">
        <v>3532</v>
      </c>
    </row>
    <row r="3970" spans="1:6" ht="24.95" customHeight="1" x14ac:dyDescent="0.2">
      <c r="A3970" s="35">
        <v>3968</v>
      </c>
      <c r="B3970" s="36" t="s">
        <v>3533</v>
      </c>
      <c r="C3970" s="3">
        <v>5506</v>
      </c>
      <c r="D3970" s="4">
        <v>1314</v>
      </c>
      <c r="E3970" s="37">
        <v>42832</v>
      </c>
      <c r="F3970" s="53" t="s">
        <v>220</v>
      </c>
    </row>
    <row r="3971" spans="1:6" ht="24.95" customHeight="1" x14ac:dyDescent="0.2">
      <c r="A3971" s="35">
        <v>3969</v>
      </c>
      <c r="B3971" s="36" t="s">
        <v>3534</v>
      </c>
      <c r="C3971" s="3">
        <v>5493.51</v>
      </c>
      <c r="D3971" s="4">
        <v>1258</v>
      </c>
      <c r="E3971" s="37">
        <v>43126</v>
      </c>
      <c r="F3971" s="53" t="s">
        <v>439</v>
      </c>
    </row>
    <row r="3972" spans="1:6" ht="24.95" customHeight="1" x14ac:dyDescent="0.2">
      <c r="A3972" s="35">
        <v>3970</v>
      </c>
      <c r="B3972" s="36" t="s">
        <v>3535</v>
      </c>
      <c r="C3972" s="3">
        <v>5491.7747914735864</v>
      </c>
      <c r="D3972" s="4">
        <v>2332</v>
      </c>
      <c r="E3972" s="37">
        <v>36308</v>
      </c>
      <c r="F3972" s="53" t="s">
        <v>176</v>
      </c>
    </row>
    <row r="3973" spans="1:6" ht="24.95" customHeight="1" x14ac:dyDescent="0.2">
      <c r="A3973" s="35">
        <v>3971</v>
      </c>
      <c r="B3973" s="36" t="s">
        <v>4773</v>
      </c>
      <c r="C3973" s="3">
        <v>5485.6927710843374</v>
      </c>
      <c r="D3973" s="4">
        <v>2009</v>
      </c>
      <c r="E3973" s="37">
        <v>41193</v>
      </c>
      <c r="F3973" s="53" t="s">
        <v>1330</v>
      </c>
    </row>
    <row r="3974" spans="1:6" ht="24.95" customHeight="1" x14ac:dyDescent="0.2">
      <c r="A3974" s="35">
        <v>3972</v>
      </c>
      <c r="B3974" s="36" t="s">
        <v>3536</v>
      </c>
      <c r="C3974" s="3">
        <v>5482.47</v>
      </c>
      <c r="D3974" s="4">
        <v>913</v>
      </c>
      <c r="E3974" s="37">
        <v>44400</v>
      </c>
      <c r="F3974" s="53" t="s">
        <v>103</v>
      </c>
    </row>
    <row r="3975" spans="1:6" ht="24.95" customHeight="1" x14ac:dyDescent="0.2">
      <c r="A3975" s="35">
        <v>3973</v>
      </c>
      <c r="B3975" s="36" t="s">
        <v>3539</v>
      </c>
      <c r="C3975" s="3">
        <v>5466.2882298424465</v>
      </c>
      <c r="D3975" s="4">
        <v>1737</v>
      </c>
      <c r="E3975" s="37">
        <v>37757</v>
      </c>
      <c r="F3975" s="53" t="s">
        <v>374</v>
      </c>
    </row>
    <row r="3976" spans="1:6" ht="24.95" customHeight="1" x14ac:dyDescent="0.2">
      <c r="A3976" s="35">
        <v>3974</v>
      </c>
      <c r="B3976" s="36" t="s">
        <v>3540</v>
      </c>
      <c r="C3976" s="3">
        <v>5460.4958294717335</v>
      </c>
      <c r="D3976" s="4">
        <v>1971</v>
      </c>
      <c r="E3976" s="37">
        <v>38625</v>
      </c>
      <c r="F3976" s="53" t="s">
        <v>125</v>
      </c>
    </row>
    <row r="3977" spans="1:6" ht="24.95" customHeight="1" x14ac:dyDescent="0.2">
      <c r="A3977" s="35">
        <v>3975</v>
      </c>
      <c r="B3977" s="36" t="s">
        <v>3541</v>
      </c>
      <c r="C3977" s="3">
        <v>5444</v>
      </c>
      <c r="D3977" s="4">
        <v>1232</v>
      </c>
      <c r="E3977" s="37">
        <v>42083</v>
      </c>
      <c r="F3977" s="53" t="s">
        <v>505</v>
      </c>
    </row>
    <row r="3978" spans="1:6" ht="24.95" customHeight="1" x14ac:dyDescent="0.2">
      <c r="A3978" s="35">
        <v>3976</v>
      </c>
      <c r="B3978" s="36" t="s">
        <v>3542</v>
      </c>
      <c r="C3978" s="3">
        <v>5443.1186283595925</v>
      </c>
      <c r="D3978" s="4">
        <v>2277</v>
      </c>
      <c r="E3978" s="37">
        <v>36973</v>
      </c>
      <c r="F3978" s="53" t="s">
        <v>227</v>
      </c>
    </row>
    <row r="3979" spans="1:6" ht="24.95" customHeight="1" x14ac:dyDescent="0.2">
      <c r="A3979" s="35">
        <v>3977</v>
      </c>
      <c r="B3979" s="36" t="s">
        <v>3543</v>
      </c>
      <c r="C3979" s="3">
        <v>5442.59</v>
      </c>
      <c r="D3979" s="4">
        <v>1310</v>
      </c>
      <c r="E3979" s="37">
        <v>42139</v>
      </c>
      <c r="F3979" s="53" t="s">
        <v>4</v>
      </c>
    </row>
    <row r="3980" spans="1:6" ht="24.95" customHeight="1" x14ac:dyDescent="0.2">
      <c r="A3980" s="35">
        <v>3978</v>
      </c>
      <c r="B3980" s="36" t="s">
        <v>3544</v>
      </c>
      <c r="C3980" s="3">
        <v>5415.3099999999995</v>
      </c>
      <c r="D3980" s="4">
        <v>1199</v>
      </c>
      <c r="E3980" s="37">
        <v>42881</v>
      </c>
      <c r="F3980" s="53" t="s">
        <v>505</v>
      </c>
    </row>
    <row r="3981" spans="1:6" ht="24.95" customHeight="1" x14ac:dyDescent="0.2">
      <c r="A3981" s="35">
        <v>3979</v>
      </c>
      <c r="B3981" s="36" t="s">
        <v>3545</v>
      </c>
      <c r="C3981" s="3">
        <v>5414.7358665430957</v>
      </c>
      <c r="D3981" s="4">
        <v>2379</v>
      </c>
      <c r="E3981" s="37">
        <v>37120</v>
      </c>
      <c r="F3981" s="53" t="s">
        <v>699</v>
      </c>
    </row>
    <row r="3982" spans="1:6" ht="24.95" customHeight="1" x14ac:dyDescent="0.2">
      <c r="A3982" s="35">
        <v>3980</v>
      </c>
      <c r="B3982" s="36" t="s">
        <v>3546</v>
      </c>
      <c r="C3982" s="3">
        <v>5408.6538461538466</v>
      </c>
      <c r="D3982" s="4">
        <v>2659</v>
      </c>
      <c r="E3982" s="37">
        <v>36917</v>
      </c>
      <c r="F3982" s="53" t="s">
        <v>2858</v>
      </c>
    </row>
    <row r="3983" spans="1:6" ht="24.95" customHeight="1" x14ac:dyDescent="0.2">
      <c r="A3983" s="35">
        <v>3981</v>
      </c>
      <c r="B3983" s="36" t="s">
        <v>3547</v>
      </c>
      <c r="C3983" s="3">
        <v>5406.6265060240967</v>
      </c>
      <c r="D3983" s="4">
        <v>1879</v>
      </c>
      <c r="E3983" s="37">
        <v>37876</v>
      </c>
      <c r="F3983" s="53" t="s">
        <v>3160</v>
      </c>
    </row>
    <row r="3984" spans="1:6" ht="24.95" customHeight="1" x14ac:dyDescent="0.2">
      <c r="A3984" s="35">
        <v>3982</v>
      </c>
      <c r="B3984" s="36" t="s">
        <v>3548</v>
      </c>
      <c r="C3984" s="3">
        <v>5406.0472659870256</v>
      </c>
      <c r="D3984" s="4">
        <v>2957</v>
      </c>
      <c r="E3984" s="37">
        <v>38457</v>
      </c>
      <c r="F3984" s="53" t="s">
        <v>176</v>
      </c>
    </row>
    <row r="3985" spans="1:6" ht="24.95" customHeight="1" x14ac:dyDescent="0.2">
      <c r="A3985" s="35">
        <v>3983</v>
      </c>
      <c r="B3985" s="36" t="s">
        <v>3549</v>
      </c>
      <c r="C3985" s="3">
        <v>5405.77</v>
      </c>
      <c r="D3985" s="4">
        <v>997</v>
      </c>
      <c r="E3985" s="37">
        <v>43350</v>
      </c>
      <c r="F3985" s="53" t="s">
        <v>4</v>
      </c>
    </row>
    <row r="3986" spans="1:6" ht="24.95" customHeight="1" x14ac:dyDescent="0.2">
      <c r="A3986" s="35">
        <v>3984</v>
      </c>
      <c r="B3986" s="36" t="s">
        <v>3550</v>
      </c>
      <c r="C3986" s="3">
        <v>5399.2</v>
      </c>
      <c r="D3986" s="4">
        <v>1202</v>
      </c>
      <c r="E3986" s="37">
        <v>42027</v>
      </c>
      <c r="F3986" s="53" t="s">
        <v>45</v>
      </c>
    </row>
    <row r="3987" spans="1:6" ht="24.95" customHeight="1" x14ac:dyDescent="0.2">
      <c r="A3987" s="35">
        <v>3985</v>
      </c>
      <c r="B3987" s="36" t="s">
        <v>3551</v>
      </c>
      <c r="C3987" s="3">
        <v>5395.3313253012047</v>
      </c>
      <c r="D3987" s="4">
        <v>1725</v>
      </c>
      <c r="E3987" s="37">
        <v>37750</v>
      </c>
      <c r="F3987" s="53" t="s">
        <v>882</v>
      </c>
    </row>
    <row r="3988" spans="1:6" ht="24.95" customHeight="1" x14ac:dyDescent="0.2">
      <c r="A3988" s="35">
        <v>3986</v>
      </c>
      <c r="B3988" s="36" t="s">
        <v>3552</v>
      </c>
      <c r="C3988" s="3">
        <v>5394</v>
      </c>
      <c r="D3988" s="4">
        <v>1324</v>
      </c>
      <c r="E3988" s="37">
        <v>44323</v>
      </c>
      <c r="F3988" s="53" t="s">
        <v>311</v>
      </c>
    </row>
    <row r="3989" spans="1:6" ht="24.95" customHeight="1" x14ac:dyDescent="0.2">
      <c r="A3989" s="35">
        <v>3987</v>
      </c>
      <c r="B3989" s="36" t="s">
        <v>6465</v>
      </c>
      <c r="C3989" s="3">
        <f>'2023'!E271+'2024'!E239</f>
        <v>5373.58</v>
      </c>
      <c r="D3989" s="4">
        <f>'2023'!F271+'2024'!F239</f>
        <v>1257</v>
      </c>
      <c r="E3989" s="37">
        <v>45282</v>
      </c>
      <c r="F3989" s="53" t="s">
        <v>220</v>
      </c>
    </row>
    <row r="3990" spans="1:6" ht="24.95" customHeight="1" x14ac:dyDescent="0.2">
      <c r="A3990" s="35">
        <v>3988</v>
      </c>
      <c r="B3990" s="36" t="s">
        <v>3553</v>
      </c>
      <c r="C3990" s="3">
        <v>5354.07</v>
      </c>
      <c r="D3990" s="4">
        <v>852</v>
      </c>
      <c r="E3990" s="37">
        <v>44687</v>
      </c>
      <c r="F3990" s="53" t="s">
        <v>505</v>
      </c>
    </row>
    <row r="3991" spans="1:6" ht="24.95" customHeight="1" x14ac:dyDescent="0.2">
      <c r="A3991" s="35">
        <v>3989</v>
      </c>
      <c r="B3991" s="36" t="s">
        <v>3554</v>
      </c>
      <c r="C3991" s="3">
        <v>5351.8883225208529</v>
      </c>
      <c r="D3991" s="4">
        <v>15132</v>
      </c>
      <c r="E3991" s="37">
        <v>34278</v>
      </c>
      <c r="F3991" s="53" t="s">
        <v>2476</v>
      </c>
    </row>
    <row r="3992" spans="1:6" ht="24.95" customHeight="1" x14ac:dyDescent="0.2">
      <c r="A3992" s="35">
        <v>3990</v>
      </c>
      <c r="B3992" s="36" t="s">
        <v>3555</v>
      </c>
      <c r="C3992" s="3">
        <v>5344</v>
      </c>
      <c r="D3992" s="4">
        <v>954</v>
      </c>
      <c r="E3992" s="37">
        <v>44379</v>
      </c>
      <c r="F3992" s="53" t="s">
        <v>129</v>
      </c>
    </row>
    <row r="3993" spans="1:6" ht="24.95" customHeight="1" x14ac:dyDescent="0.2">
      <c r="A3993" s="35">
        <v>3991</v>
      </c>
      <c r="B3993" s="36" t="s">
        <v>3556</v>
      </c>
      <c r="C3993" s="3">
        <v>5342.6204819277109</v>
      </c>
      <c r="D3993" s="4">
        <v>6829</v>
      </c>
      <c r="E3993" s="37">
        <v>35013</v>
      </c>
      <c r="F3993" s="53" t="s">
        <v>176</v>
      </c>
    </row>
    <row r="3994" spans="1:6" ht="24.95" customHeight="1" x14ac:dyDescent="0.2">
      <c r="A3994" s="35">
        <v>3992</v>
      </c>
      <c r="B3994" s="36" t="s">
        <v>4073</v>
      </c>
      <c r="C3994" s="3">
        <f>1862.5+'2023'!E283+'2024'!E279</f>
        <v>5339</v>
      </c>
      <c r="D3994" s="4">
        <f>794+'2023'!F283+'2024'!F279</f>
        <v>1501</v>
      </c>
      <c r="E3994" s="37">
        <v>43896</v>
      </c>
      <c r="F3994" s="53" t="s">
        <v>3194</v>
      </c>
    </row>
    <row r="3995" spans="1:6" ht="24.95" customHeight="1" x14ac:dyDescent="0.2">
      <c r="A3995" s="35">
        <v>3993</v>
      </c>
      <c r="B3995" s="36" t="s">
        <v>3557</v>
      </c>
      <c r="C3995" s="3">
        <v>5336.8280815569979</v>
      </c>
      <c r="D3995" s="4">
        <v>1737</v>
      </c>
      <c r="E3995" s="37">
        <v>39871</v>
      </c>
      <c r="F3995" s="53" t="s">
        <v>3558</v>
      </c>
    </row>
    <row r="3996" spans="1:6" ht="24.95" customHeight="1" x14ac:dyDescent="0.2">
      <c r="A3996" s="35">
        <v>3994</v>
      </c>
      <c r="B3996" s="36" t="s">
        <v>3559</v>
      </c>
      <c r="C3996" s="3">
        <v>5333</v>
      </c>
      <c r="D3996" s="4">
        <v>916</v>
      </c>
      <c r="E3996" s="37">
        <v>44337</v>
      </c>
      <c r="F3996" s="53" t="s">
        <v>129</v>
      </c>
    </row>
    <row r="3997" spans="1:6" ht="24.95" customHeight="1" x14ac:dyDescent="0.2">
      <c r="A3997" s="35">
        <v>3995</v>
      </c>
      <c r="B3997" s="36" t="s">
        <v>3560</v>
      </c>
      <c r="C3997" s="3">
        <v>5328.7</v>
      </c>
      <c r="D3997" s="4">
        <v>1016</v>
      </c>
      <c r="E3997" s="37">
        <v>44316</v>
      </c>
      <c r="F3997" s="53" t="s">
        <v>25</v>
      </c>
    </row>
    <row r="3998" spans="1:6" ht="24.95" customHeight="1" x14ac:dyDescent="0.2">
      <c r="A3998" s="35">
        <v>3996</v>
      </c>
      <c r="B3998" s="36" t="s">
        <v>3561</v>
      </c>
      <c r="C3998" s="3">
        <v>5326.4017608897129</v>
      </c>
      <c r="D3998" s="4">
        <v>1943</v>
      </c>
      <c r="E3998" s="37">
        <v>40487</v>
      </c>
      <c r="F3998" s="53" t="s">
        <v>311</v>
      </c>
    </row>
    <row r="3999" spans="1:6" ht="24.95" customHeight="1" x14ac:dyDescent="0.2">
      <c r="A3999" s="35">
        <v>3997</v>
      </c>
      <c r="B3999" s="36" t="s">
        <v>3562</v>
      </c>
      <c r="C3999" s="3">
        <v>5326.29</v>
      </c>
      <c r="D3999" s="4">
        <v>962</v>
      </c>
      <c r="E3999" s="37">
        <v>44855</v>
      </c>
      <c r="F3999" s="53" t="s">
        <v>4</v>
      </c>
    </row>
    <row r="4000" spans="1:6" ht="24.95" customHeight="1" x14ac:dyDescent="0.2">
      <c r="A4000" s="35">
        <v>3998</v>
      </c>
      <c r="B4000" s="36" t="s">
        <v>3563</v>
      </c>
      <c r="C4000" s="3">
        <v>5323.0711306765525</v>
      </c>
      <c r="D4000" s="4">
        <v>1509</v>
      </c>
      <c r="E4000" s="37">
        <v>40529</v>
      </c>
      <c r="F4000" s="53" t="s">
        <v>3564</v>
      </c>
    </row>
    <row r="4001" spans="1:6" ht="24.95" customHeight="1" x14ac:dyDescent="0.2">
      <c r="A4001" s="35">
        <v>3999</v>
      </c>
      <c r="B4001" s="36" t="s">
        <v>6419</v>
      </c>
      <c r="C4001" s="3">
        <f>'2023'!E204</f>
        <v>5321.61</v>
      </c>
      <c r="D4001" s="4">
        <f>'2023'!F204</f>
        <v>812</v>
      </c>
      <c r="E4001" s="37">
        <v>45079</v>
      </c>
      <c r="F4001" s="53" t="s">
        <v>489</v>
      </c>
    </row>
    <row r="4002" spans="1:6" ht="24.95" customHeight="1" x14ac:dyDescent="0.2">
      <c r="A4002" s="35">
        <v>4000</v>
      </c>
      <c r="B4002" s="36" t="s">
        <v>3565</v>
      </c>
      <c r="C4002" s="3">
        <v>5318.2924003707139</v>
      </c>
      <c r="D4002" s="4">
        <v>1404</v>
      </c>
      <c r="E4002" s="37">
        <v>39941</v>
      </c>
      <c r="F4002" s="53" t="s">
        <v>2356</v>
      </c>
    </row>
    <row r="4003" spans="1:6" ht="24.95" customHeight="1" x14ac:dyDescent="0.2">
      <c r="A4003" s="35">
        <v>4001</v>
      </c>
      <c r="B4003" s="36" t="s">
        <v>3566</v>
      </c>
      <c r="C4003" s="3">
        <v>5303.75</v>
      </c>
      <c r="D4003" s="4">
        <v>956</v>
      </c>
      <c r="E4003" s="37">
        <v>44029</v>
      </c>
      <c r="F4003" s="53" t="s">
        <v>505</v>
      </c>
    </row>
    <row r="4004" spans="1:6" ht="24.95" customHeight="1" x14ac:dyDescent="0.2">
      <c r="A4004" s="35">
        <v>4002</v>
      </c>
      <c r="B4004" s="36" t="s">
        <v>3567</v>
      </c>
      <c r="C4004" s="3">
        <v>5303.17</v>
      </c>
      <c r="D4004" s="4">
        <v>1189</v>
      </c>
      <c r="E4004" s="37">
        <v>43644</v>
      </c>
      <c r="F4004" s="53" t="s">
        <v>3487</v>
      </c>
    </row>
    <row r="4005" spans="1:6" ht="24.95" customHeight="1" x14ac:dyDescent="0.2">
      <c r="A4005" s="35">
        <v>4003</v>
      </c>
      <c r="B4005" s="36" t="s">
        <v>3568</v>
      </c>
      <c r="C4005" s="3">
        <v>5300.06</v>
      </c>
      <c r="D4005" s="4">
        <v>1227</v>
      </c>
      <c r="E4005" s="37">
        <v>42132</v>
      </c>
      <c r="F4005" s="53" t="s">
        <v>272</v>
      </c>
    </row>
    <row r="4006" spans="1:6" ht="24.95" customHeight="1" x14ac:dyDescent="0.2">
      <c r="A4006" s="35">
        <v>4004</v>
      </c>
      <c r="B4006" s="36" t="s">
        <v>3569</v>
      </c>
      <c r="C4006" s="3">
        <v>5298.27</v>
      </c>
      <c r="D4006" s="4">
        <v>1189</v>
      </c>
      <c r="E4006" s="37">
        <v>43735</v>
      </c>
      <c r="F4006" s="53" t="s">
        <v>638</v>
      </c>
    </row>
    <row r="4007" spans="1:6" ht="24.95" customHeight="1" x14ac:dyDescent="0.2">
      <c r="A4007" s="35">
        <v>4005</v>
      </c>
      <c r="B4007" s="36" t="s">
        <v>3570</v>
      </c>
      <c r="C4007" s="3">
        <v>5295</v>
      </c>
      <c r="D4007" s="4">
        <v>1731</v>
      </c>
      <c r="E4007" s="37">
        <v>41957</v>
      </c>
      <c r="F4007" s="53" t="s">
        <v>311</v>
      </c>
    </row>
    <row r="4008" spans="1:6" ht="24.95" customHeight="1" x14ac:dyDescent="0.2">
      <c r="A4008" s="35">
        <v>4006</v>
      </c>
      <c r="B4008" s="36" t="s">
        <v>3571</v>
      </c>
      <c r="C4008" s="3">
        <v>5293.8300000000008</v>
      </c>
      <c r="D4008" s="4">
        <v>943</v>
      </c>
      <c r="E4008" s="37">
        <v>44655</v>
      </c>
      <c r="F4008" s="53" t="s">
        <v>220</v>
      </c>
    </row>
    <row r="4009" spans="1:6" ht="24.95" customHeight="1" x14ac:dyDescent="0.2">
      <c r="A4009" s="35">
        <v>4007</v>
      </c>
      <c r="B4009" s="36" t="s">
        <v>4774</v>
      </c>
      <c r="C4009" s="3">
        <v>5292.2265987025021</v>
      </c>
      <c r="D4009" s="4">
        <v>1620</v>
      </c>
      <c r="E4009" s="37">
        <v>40977</v>
      </c>
      <c r="F4009" s="53" t="s">
        <v>817</v>
      </c>
    </row>
    <row r="4010" spans="1:6" ht="24.95" customHeight="1" x14ac:dyDescent="0.2">
      <c r="A4010" s="35">
        <v>4008</v>
      </c>
      <c r="B4010" s="36" t="s">
        <v>7325</v>
      </c>
      <c r="C4010" s="3">
        <f>'2024'!E211</f>
        <v>5291.19</v>
      </c>
      <c r="D4010" s="4">
        <f>'2024'!F211</f>
        <v>1576</v>
      </c>
      <c r="E4010" s="37">
        <v>45625</v>
      </c>
      <c r="F4010" s="53" t="s">
        <v>2184</v>
      </c>
    </row>
    <row r="4011" spans="1:6" ht="24.95" customHeight="1" x14ac:dyDescent="0.2">
      <c r="A4011" s="35">
        <v>4009</v>
      </c>
      <c r="B4011" s="36" t="s">
        <v>3572</v>
      </c>
      <c r="C4011" s="3">
        <v>5291.12</v>
      </c>
      <c r="D4011" s="4">
        <v>1627</v>
      </c>
      <c r="E4011" s="37">
        <v>42384</v>
      </c>
      <c r="F4011" s="53" t="s">
        <v>311</v>
      </c>
    </row>
    <row r="4012" spans="1:6" ht="24.95" customHeight="1" x14ac:dyDescent="0.2">
      <c r="A4012" s="35">
        <v>4010</v>
      </c>
      <c r="B4012" s="36" t="s">
        <v>3573</v>
      </c>
      <c r="C4012" s="3">
        <v>5280.9314179796111</v>
      </c>
      <c r="D4012" s="4">
        <v>6078</v>
      </c>
      <c r="E4012" s="37">
        <v>34761</v>
      </c>
      <c r="F4012" s="53" t="s">
        <v>673</v>
      </c>
    </row>
    <row r="4013" spans="1:6" ht="24.95" customHeight="1" x14ac:dyDescent="0.2">
      <c r="A4013" s="35">
        <v>4011</v>
      </c>
      <c r="B4013" s="36" t="s">
        <v>3574</v>
      </c>
      <c r="C4013" s="3">
        <v>5276.0078776645041</v>
      </c>
      <c r="D4013" s="4">
        <v>1214</v>
      </c>
      <c r="E4013" s="37">
        <v>39990</v>
      </c>
      <c r="F4013" s="53" t="s">
        <v>4</v>
      </c>
    </row>
    <row r="4014" spans="1:6" ht="24.95" customHeight="1" x14ac:dyDescent="0.2">
      <c r="A4014" s="35">
        <v>4012</v>
      </c>
      <c r="B4014" s="36" t="s">
        <v>3575</v>
      </c>
      <c r="C4014" s="3">
        <v>5274.01</v>
      </c>
      <c r="D4014" s="4">
        <v>1168</v>
      </c>
      <c r="E4014" s="37">
        <v>42104</v>
      </c>
      <c r="F4014" s="53" t="s">
        <v>817</v>
      </c>
    </row>
    <row r="4015" spans="1:6" ht="24.95" customHeight="1" x14ac:dyDescent="0.2">
      <c r="A4015" s="35">
        <v>4013</v>
      </c>
      <c r="B4015" s="36" t="s">
        <v>3576</v>
      </c>
      <c r="C4015" s="3">
        <v>5271.59</v>
      </c>
      <c r="D4015" s="4">
        <v>801</v>
      </c>
      <c r="E4015" s="37">
        <v>44813</v>
      </c>
      <c r="F4015" s="53" t="s">
        <v>505</v>
      </c>
    </row>
    <row r="4016" spans="1:6" ht="24.95" customHeight="1" x14ac:dyDescent="0.2">
      <c r="A4016" s="35">
        <v>4014</v>
      </c>
      <c r="B4016" s="36" t="s">
        <v>3577</v>
      </c>
      <c r="C4016" s="3">
        <v>5265.8711770157552</v>
      </c>
      <c r="D4016" s="4">
        <v>1707</v>
      </c>
      <c r="E4016" s="37">
        <v>37708</v>
      </c>
      <c r="F4016" s="53" t="s">
        <v>1714</v>
      </c>
    </row>
    <row r="4017" spans="1:6" ht="24.95" customHeight="1" x14ac:dyDescent="0.2">
      <c r="A4017" s="35">
        <v>4015</v>
      </c>
      <c r="B4017" s="36" t="s">
        <v>3578</v>
      </c>
      <c r="C4017" s="3">
        <v>5234.0129749768303</v>
      </c>
      <c r="D4017" s="4">
        <v>1351</v>
      </c>
      <c r="E4017" s="37">
        <v>37575</v>
      </c>
      <c r="F4017" s="53" t="s">
        <v>2280</v>
      </c>
    </row>
    <row r="4018" spans="1:6" ht="24.95" customHeight="1" x14ac:dyDescent="0.2">
      <c r="A4018" s="35">
        <v>4016</v>
      </c>
      <c r="B4018" s="36" t="s">
        <v>3579</v>
      </c>
      <c r="C4018" s="3">
        <v>5222.1385542168673</v>
      </c>
      <c r="D4018" s="4">
        <v>1861</v>
      </c>
      <c r="E4018" s="37">
        <v>37911</v>
      </c>
      <c r="F4018" s="53" t="s">
        <v>1471</v>
      </c>
    </row>
    <row r="4019" spans="1:6" ht="24.95" customHeight="1" x14ac:dyDescent="0.2">
      <c r="A4019" s="35">
        <v>4017</v>
      </c>
      <c r="B4019" s="36" t="s">
        <v>3580</v>
      </c>
      <c r="C4019" s="3">
        <v>5216.3461538461543</v>
      </c>
      <c r="D4019" s="4">
        <v>1702</v>
      </c>
      <c r="E4019" s="37">
        <v>38205</v>
      </c>
      <c r="F4019" s="53" t="s">
        <v>3581</v>
      </c>
    </row>
    <row r="4020" spans="1:6" ht="24.95" customHeight="1" x14ac:dyDescent="0.2">
      <c r="A4020" s="35">
        <v>4018</v>
      </c>
      <c r="B4020" s="36" t="s">
        <v>3582</v>
      </c>
      <c r="C4020" s="3">
        <v>5207.0783132530123</v>
      </c>
      <c r="D4020" s="4">
        <v>1391</v>
      </c>
      <c r="E4020" s="37">
        <v>41719</v>
      </c>
      <c r="F4020" s="53" t="s">
        <v>817</v>
      </c>
    </row>
    <row r="4021" spans="1:6" ht="24.95" customHeight="1" x14ac:dyDescent="0.2">
      <c r="A4021" s="35">
        <v>4019</v>
      </c>
      <c r="B4021" s="36" t="s">
        <v>3583</v>
      </c>
      <c r="C4021" s="3">
        <v>5180.4332715477294</v>
      </c>
      <c r="D4021" s="4">
        <v>1993</v>
      </c>
      <c r="E4021" s="37">
        <v>39906</v>
      </c>
      <c r="F4021" s="53" t="s">
        <v>1722</v>
      </c>
    </row>
    <row r="4022" spans="1:6" ht="24.95" customHeight="1" x14ac:dyDescent="0.2">
      <c r="A4022" s="35">
        <v>4020</v>
      </c>
      <c r="B4022" s="36" t="s">
        <v>3584</v>
      </c>
      <c r="C4022" s="3">
        <v>5175.5097312326234</v>
      </c>
      <c r="D4022" s="4">
        <v>1681</v>
      </c>
      <c r="E4022" s="37">
        <v>37379</v>
      </c>
      <c r="F4022" s="53" t="s">
        <v>699</v>
      </c>
    </row>
    <row r="4023" spans="1:6" ht="24.95" customHeight="1" x14ac:dyDescent="0.2">
      <c r="A4023" s="35">
        <v>4021</v>
      </c>
      <c r="B4023" s="36" t="s">
        <v>7326</v>
      </c>
      <c r="C4023" s="3">
        <f>'2024'!E212</f>
        <v>5170.92</v>
      </c>
      <c r="D4023" s="4">
        <f>'2024'!F212</f>
        <v>895</v>
      </c>
      <c r="E4023" s="37">
        <v>45527</v>
      </c>
      <c r="F4023" s="53" t="s">
        <v>5459</v>
      </c>
    </row>
    <row r="4024" spans="1:6" ht="24.95" customHeight="1" x14ac:dyDescent="0.2">
      <c r="A4024" s="35">
        <v>4022</v>
      </c>
      <c r="B4024" s="36" t="s">
        <v>3585</v>
      </c>
      <c r="C4024" s="3">
        <v>5160.1598702502315</v>
      </c>
      <c r="D4024" s="4">
        <v>1592</v>
      </c>
      <c r="E4024" s="37">
        <v>37715</v>
      </c>
      <c r="F4024" s="53" t="s">
        <v>678</v>
      </c>
    </row>
    <row r="4025" spans="1:6" ht="24.95" customHeight="1" x14ac:dyDescent="0.2">
      <c r="A4025" s="35">
        <v>4023</v>
      </c>
      <c r="B4025" s="36" t="s">
        <v>3586</v>
      </c>
      <c r="C4025" s="3">
        <v>5150.3127896200185</v>
      </c>
      <c r="D4025" s="4">
        <v>1357</v>
      </c>
      <c r="E4025" s="37">
        <v>39759</v>
      </c>
      <c r="F4025" s="53" t="s">
        <v>3587</v>
      </c>
    </row>
    <row r="4026" spans="1:6" ht="24.95" customHeight="1" x14ac:dyDescent="0.2">
      <c r="A4026" s="35">
        <v>4024</v>
      </c>
      <c r="B4026" s="36" t="s">
        <v>3588</v>
      </c>
      <c r="C4026" s="3">
        <v>5130</v>
      </c>
      <c r="D4026" s="4">
        <v>1147</v>
      </c>
      <c r="E4026" s="37">
        <v>44883</v>
      </c>
      <c r="F4026" s="53" t="s">
        <v>439</v>
      </c>
    </row>
    <row r="4027" spans="1:6" ht="24.95" customHeight="1" x14ac:dyDescent="0.2">
      <c r="A4027" s="35">
        <v>4025</v>
      </c>
      <c r="B4027" s="36" t="s">
        <v>3589</v>
      </c>
      <c r="C4027" s="3">
        <v>5113</v>
      </c>
      <c r="D4027" s="4">
        <v>1075</v>
      </c>
      <c r="E4027" s="37">
        <v>43525</v>
      </c>
      <c r="F4027" s="53" t="s">
        <v>837</v>
      </c>
    </row>
    <row r="4028" spans="1:6" ht="24.95" customHeight="1" x14ac:dyDescent="0.2">
      <c r="A4028" s="35">
        <v>4026</v>
      </c>
      <c r="B4028" s="36" t="s">
        <v>3590</v>
      </c>
      <c r="C4028" s="3">
        <v>5112</v>
      </c>
      <c r="D4028" s="4">
        <v>1298</v>
      </c>
      <c r="E4028" s="37">
        <v>43091</v>
      </c>
      <c r="F4028" s="53" t="s">
        <v>2239</v>
      </c>
    </row>
    <row r="4029" spans="1:6" ht="24.95" customHeight="1" x14ac:dyDescent="0.2">
      <c r="A4029" s="35">
        <v>4027</v>
      </c>
      <c r="B4029" s="36" t="s">
        <v>3591</v>
      </c>
      <c r="C4029" s="3">
        <v>5097.75</v>
      </c>
      <c r="D4029" s="4">
        <v>1178</v>
      </c>
      <c r="E4029" s="37">
        <v>42097</v>
      </c>
      <c r="F4029" s="53" t="s">
        <v>4</v>
      </c>
    </row>
    <row r="4030" spans="1:6" ht="24.95" customHeight="1" x14ac:dyDescent="0.2">
      <c r="A4030" s="35">
        <v>4028</v>
      </c>
      <c r="B4030" s="36" t="s">
        <v>4775</v>
      </c>
      <c r="C4030" s="3">
        <v>5087.7548656163117</v>
      </c>
      <c r="D4030" s="4">
        <v>1740</v>
      </c>
      <c r="E4030" s="37">
        <v>40662</v>
      </c>
      <c r="F4030" s="53" t="s">
        <v>4764</v>
      </c>
    </row>
    <row r="4031" spans="1:6" ht="24.95" customHeight="1" x14ac:dyDescent="0.2">
      <c r="A4031" s="35">
        <v>4029</v>
      </c>
      <c r="B4031" s="36" t="s">
        <v>3716</v>
      </c>
      <c r="C4031" s="3">
        <f>4186+'2023'!E310</f>
        <v>5085.5</v>
      </c>
      <c r="D4031" s="4">
        <f>783+'2023'!F310</f>
        <v>914</v>
      </c>
      <c r="E4031" s="37">
        <v>44421</v>
      </c>
      <c r="F4031" s="53" t="s">
        <v>311</v>
      </c>
    </row>
    <row r="4032" spans="1:6" ht="24.95" customHeight="1" x14ac:dyDescent="0.2">
      <c r="A4032" s="35">
        <v>4030</v>
      </c>
      <c r="B4032" s="36" t="s">
        <v>3592</v>
      </c>
      <c r="C4032" s="3">
        <v>5085.4379054680257</v>
      </c>
      <c r="D4032" s="4">
        <v>1193</v>
      </c>
      <c r="E4032" s="37">
        <v>39843</v>
      </c>
      <c r="F4032" s="53" t="s">
        <v>3564</v>
      </c>
    </row>
    <row r="4033" spans="1:6" ht="24.95" customHeight="1" x14ac:dyDescent="0.2">
      <c r="A4033" s="35">
        <v>4031</v>
      </c>
      <c r="B4033" s="36" t="s">
        <v>3593</v>
      </c>
      <c r="C4033" s="3">
        <v>5080</v>
      </c>
      <c r="D4033" s="4">
        <v>969</v>
      </c>
      <c r="E4033" s="37">
        <v>44855</v>
      </c>
      <c r="F4033" s="53" t="s">
        <v>129</v>
      </c>
    </row>
    <row r="4034" spans="1:6" ht="24.95" customHeight="1" x14ac:dyDescent="0.2">
      <c r="A4034" s="35">
        <v>4032</v>
      </c>
      <c r="B4034" s="36" t="s">
        <v>3594</v>
      </c>
      <c r="C4034" s="3">
        <v>5068.582020389249</v>
      </c>
      <c r="D4034" s="4">
        <v>1507</v>
      </c>
      <c r="E4034" s="37">
        <v>38772</v>
      </c>
      <c r="F4034" s="53" t="s">
        <v>3595</v>
      </c>
    </row>
    <row r="4035" spans="1:6" ht="24.95" customHeight="1" x14ac:dyDescent="0.2">
      <c r="A4035" s="35">
        <v>4033</v>
      </c>
      <c r="B4035" s="36" t="s">
        <v>3596</v>
      </c>
      <c r="C4035" s="3">
        <v>5065.7437442075998</v>
      </c>
      <c r="D4035" s="4">
        <v>1888</v>
      </c>
      <c r="E4035" s="37">
        <v>37974</v>
      </c>
      <c r="F4035" s="53" t="s">
        <v>673</v>
      </c>
    </row>
    <row r="4036" spans="1:6" ht="24.95" customHeight="1" x14ac:dyDescent="0.2">
      <c r="A4036" s="35">
        <v>4034</v>
      </c>
      <c r="B4036" s="36" t="s">
        <v>3597</v>
      </c>
      <c r="C4036" s="3">
        <v>5054.4485634847078</v>
      </c>
      <c r="D4036" s="4">
        <v>3550</v>
      </c>
      <c r="E4036" s="37">
        <v>35559</v>
      </c>
      <c r="F4036" s="53" t="s">
        <v>6530</v>
      </c>
    </row>
    <row r="4037" spans="1:6" ht="24.95" customHeight="1" x14ac:dyDescent="0.2">
      <c r="A4037" s="35">
        <v>4035</v>
      </c>
      <c r="B4037" s="36" t="s">
        <v>3598</v>
      </c>
      <c r="C4037" s="3">
        <v>5052.68</v>
      </c>
      <c r="D4037" s="4">
        <v>807</v>
      </c>
      <c r="E4037" s="37">
        <v>44337</v>
      </c>
      <c r="F4037" s="53" t="s">
        <v>1051</v>
      </c>
    </row>
    <row r="4038" spans="1:6" ht="24.95" customHeight="1" x14ac:dyDescent="0.2">
      <c r="A4038" s="35">
        <v>4036</v>
      </c>
      <c r="B4038" s="36" t="s">
        <v>3599</v>
      </c>
      <c r="C4038" s="3">
        <v>5052.5660333642263</v>
      </c>
      <c r="D4038" s="4">
        <v>1645</v>
      </c>
      <c r="E4038" s="37">
        <v>39710</v>
      </c>
      <c r="F4038" s="53" t="s">
        <v>3455</v>
      </c>
    </row>
    <row r="4039" spans="1:6" ht="24.95" customHeight="1" x14ac:dyDescent="0.2">
      <c r="A4039" s="35">
        <v>4037</v>
      </c>
      <c r="B4039" s="36" t="s">
        <v>3600</v>
      </c>
      <c r="C4039" s="3">
        <v>5050.9731232622798</v>
      </c>
      <c r="D4039" s="4">
        <v>2048</v>
      </c>
      <c r="E4039" s="37">
        <v>35909</v>
      </c>
      <c r="F4039" s="53" t="s">
        <v>1340</v>
      </c>
    </row>
    <row r="4040" spans="1:6" ht="24.95" customHeight="1" x14ac:dyDescent="0.2">
      <c r="A4040" s="35">
        <v>4038</v>
      </c>
      <c r="B4040" s="36" t="s">
        <v>3601</v>
      </c>
      <c r="C4040" s="3">
        <v>5042.5300000000007</v>
      </c>
      <c r="D4040" s="4">
        <v>1139</v>
      </c>
      <c r="E4040" s="37">
        <v>43581</v>
      </c>
      <c r="F4040" s="53" t="s">
        <v>505</v>
      </c>
    </row>
    <row r="4041" spans="1:6" ht="24.95" customHeight="1" x14ac:dyDescent="0.2">
      <c r="A4041" s="35">
        <v>4039</v>
      </c>
      <c r="B4041" s="36" t="s">
        <v>3602</v>
      </c>
      <c r="C4041" s="3">
        <v>5018</v>
      </c>
      <c r="D4041" s="4">
        <v>1427</v>
      </c>
      <c r="E4041" s="37">
        <v>43525</v>
      </c>
      <c r="F4041" s="53" t="s">
        <v>837</v>
      </c>
    </row>
    <row r="4042" spans="1:6" ht="24.95" customHeight="1" x14ac:dyDescent="0.2">
      <c r="A4042" s="35">
        <v>4040</v>
      </c>
      <c r="B4042" s="36" t="s">
        <v>6514</v>
      </c>
      <c r="C4042" s="3">
        <f>4485+'2023'!E345</f>
        <v>5009</v>
      </c>
      <c r="D4042" s="4">
        <f>867+'2023'!F345</f>
        <v>947</v>
      </c>
      <c r="E4042" s="37">
        <v>44132</v>
      </c>
      <c r="F4042" s="53" t="s">
        <v>311</v>
      </c>
    </row>
    <row r="4043" spans="1:6" ht="24.95" customHeight="1" x14ac:dyDescent="0.2">
      <c r="A4043" s="35">
        <v>4041</v>
      </c>
      <c r="B4043" s="36" t="s">
        <v>3603</v>
      </c>
      <c r="C4043" s="3">
        <v>5008.398980537535</v>
      </c>
      <c r="D4043" s="4">
        <v>1910</v>
      </c>
      <c r="E4043" s="37">
        <v>38002</v>
      </c>
      <c r="F4043" s="53" t="s">
        <v>176</v>
      </c>
    </row>
    <row r="4044" spans="1:6" ht="24.95" customHeight="1" x14ac:dyDescent="0.2">
      <c r="A4044" s="35">
        <v>4042</v>
      </c>
      <c r="B4044" s="36" t="s">
        <v>3672</v>
      </c>
      <c r="C4044" s="3">
        <f>4475.76+'2023'!E356+'2024'!E387</f>
        <v>4998.76</v>
      </c>
      <c r="D4044" s="4">
        <f>956+'2023'!F356+'2024'!F387</f>
        <v>1057</v>
      </c>
      <c r="E4044" s="37">
        <v>43987</v>
      </c>
      <c r="F4044" s="53" t="s">
        <v>220</v>
      </c>
    </row>
    <row r="4045" spans="1:6" ht="24.95" customHeight="1" x14ac:dyDescent="0.2">
      <c r="A4045" s="35">
        <v>4043</v>
      </c>
      <c r="B4045" s="36" t="s">
        <v>3604</v>
      </c>
      <c r="C4045" s="3">
        <v>4989.28405931418</v>
      </c>
      <c r="D4045" s="4">
        <v>2207</v>
      </c>
      <c r="E4045" s="37">
        <v>36308</v>
      </c>
      <c r="F4045" s="53" t="s">
        <v>1097</v>
      </c>
    </row>
    <row r="4046" spans="1:6" ht="24.95" customHeight="1" x14ac:dyDescent="0.2">
      <c r="A4046" s="35">
        <v>4044</v>
      </c>
      <c r="B4046" s="36" t="s">
        <v>3605</v>
      </c>
      <c r="C4046" s="3">
        <v>4986.5</v>
      </c>
      <c r="D4046" s="4">
        <v>1338</v>
      </c>
      <c r="E4046" s="37">
        <v>42664</v>
      </c>
      <c r="F4046" s="53" t="s">
        <v>129</v>
      </c>
    </row>
    <row r="4047" spans="1:6" ht="24.95" customHeight="1" x14ac:dyDescent="0.2">
      <c r="A4047" s="35">
        <v>4045</v>
      </c>
      <c r="B4047" s="36" t="s">
        <v>3606</v>
      </c>
      <c r="C4047" s="3">
        <v>4984.4001251158488</v>
      </c>
      <c r="D4047" s="4">
        <v>1250</v>
      </c>
      <c r="E4047" s="37">
        <v>41971</v>
      </c>
      <c r="F4047" s="53" t="s">
        <v>272</v>
      </c>
    </row>
    <row r="4048" spans="1:6" ht="24.95" customHeight="1" x14ac:dyDescent="0.2">
      <c r="A4048" s="35">
        <v>4046</v>
      </c>
      <c r="B4048" s="36" t="s">
        <v>7327</v>
      </c>
      <c r="C4048" s="3">
        <f>'2024'!E214</f>
        <v>4984.13</v>
      </c>
      <c r="D4048" s="4">
        <f>'2024'!F214</f>
        <v>817</v>
      </c>
      <c r="E4048" s="37">
        <v>45303</v>
      </c>
      <c r="F4048" s="53" t="s">
        <v>16</v>
      </c>
    </row>
    <row r="4049" spans="1:6" ht="24.95" customHeight="1" x14ac:dyDescent="0.2">
      <c r="A4049" s="35">
        <v>4047</v>
      </c>
      <c r="B4049" s="36" t="s">
        <v>3607</v>
      </c>
      <c r="C4049" s="3">
        <v>4982.333178869324</v>
      </c>
      <c r="D4049" s="4">
        <v>2093</v>
      </c>
      <c r="E4049" s="37">
        <v>40550</v>
      </c>
      <c r="F4049" s="53" t="s">
        <v>1722</v>
      </c>
    </row>
    <row r="4050" spans="1:6" ht="24.95" customHeight="1" x14ac:dyDescent="0.2">
      <c r="A4050" s="35">
        <v>4048</v>
      </c>
      <c r="B4050" s="36" t="s">
        <v>3608</v>
      </c>
      <c r="C4050" s="3">
        <v>4981.7539388322521</v>
      </c>
      <c r="D4050" s="4">
        <v>2457</v>
      </c>
      <c r="E4050" s="37">
        <v>35690</v>
      </c>
      <c r="F4050" s="53" t="s">
        <v>3397</v>
      </c>
    </row>
    <row r="4051" spans="1:6" ht="24.95" customHeight="1" x14ac:dyDescent="0.2">
      <c r="A4051" s="35">
        <v>4049</v>
      </c>
      <c r="B4051" s="36" t="s">
        <v>3609</v>
      </c>
      <c r="C4051" s="3">
        <v>4979</v>
      </c>
      <c r="D4051" s="4">
        <v>1609</v>
      </c>
      <c r="E4051" s="37">
        <v>43070</v>
      </c>
      <c r="F4051" s="53" t="s">
        <v>2239</v>
      </c>
    </row>
    <row r="4052" spans="1:6" ht="24.95" customHeight="1" x14ac:dyDescent="0.2">
      <c r="A4052" s="35">
        <v>4050</v>
      </c>
      <c r="B4052" s="36" t="s">
        <v>4776</v>
      </c>
      <c r="C4052" s="3">
        <v>4969.1554680259505</v>
      </c>
      <c r="D4052" s="4">
        <v>1575</v>
      </c>
      <c r="E4052" s="37">
        <v>40830</v>
      </c>
      <c r="F4052" s="53" t="s">
        <v>6529</v>
      </c>
    </row>
    <row r="4053" spans="1:6" ht="24.95" customHeight="1" x14ac:dyDescent="0.2">
      <c r="A4053" s="35">
        <v>4051</v>
      </c>
      <c r="B4053" s="36" t="s">
        <v>3610</v>
      </c>
      <c r="C4053" s="3">
        <v>4960.0324374420761</v>
      </c>
      <c r="D4053" s="4">
        <v>2366</v>
      </c>
      <c r="E4053" s="37">
        <v>36700</v>
      </c>
      <c r="F4053" s="53" t="s">
        <v>176</v>
      </c>
    </row>
    <row r="4054" spans="1:6" ht="24.95" customHeight="1" x14ac:dyDescent="0.2">
      <c r="A4054" s="35">
        <v>4052</v>
      </c>
      <c r="B4054" s="36" t="s">
        <v>3775</v>
      </c>
      <c r="C4054" s="3">
        <f>3716.15+'2023'!E291</f>
        <v>4958.6499999999996</v>
      </c>
      <c r="D4054" s="4">
        <f>702+'2023'!F291</f>
        <v>1057</v>
      </c>
      <c r="E4054" s="37">
        <v>44890</v>
      </c>
      <c r="F4054" s="53" t="s">
        <v>311</v>
      </c>
    </row>
    <row r="4055" spans="1:6" ht="24.95" customHeight="1" x14ac:dyDescent="0.2">
      <c r="A4055" s="35">
        <v>4053</v>
      </c>
      <c r="B4055" s="36" t="s">
        <v>7328</v>
      </c>
      <c r="C4055" s="3">
        <f>'2024'!E215</f>
        <v>4958.47</v>
      </c>
      <c r="D4055" s="4">
        <f>'2024'!F215</f>
        <v>695</v>
      </c>
      <c r="E4055" s="37">
        <v>45604</v>
      </c>
      <c r="F4055" s="53" t="s">
        <v>5459</v>
      </c>
    </row>
    <row r="4056" spans="1:6" ht="24.95" customHeight="1" x14ac:dyDescent="0.2">
      <c r="A4056" s="35">
        <v>4054</v>
      </c>
      <c r="B4056" s="36" t="s">
        <v>3611</v>
      </c>
      <c r="C4056" s="3">
        <v>4956.8466172381841</v>
      </c>
      <c r="D4056" s="4">
        <v>6857</v>
      </c>
      <c r="E4056" s="37">
        <v>34656</v>
      </c>
      <c r="F4056" s="53" t="s">
        <v>2476</v>
      </c>
    </row>
    <row r="4057" spans="1:6" ht="24.95" customHeight="1" x14ac:dyDescent="0.2">
      <c r="A4057" s="35">
        <v>4055</v>
      </c>
      <c r="B4057" s="36" t="s">
        <v>3612</v>
      </c>
      <c r="C4057" s="3">
        <v>4953.7700000000004</v>
      </c>
      <c r="D4057" s="4">
        <v>1082</v>
      </c>
      <c r="E4057" s="37">
        <v>43203</v>
      </c>
      <c r="F4057" s="53" t="s">
        <v>439</v>
      </c>
    </row>
    <row r="4058" spans="1:6" ht="24.95" customHeight="1" x14ac:dyDescent="0.2">
      <c r="A4058" s="35">
        <v>4056</v>
      </c>
      <c r="B4058" s="36" t="s">
        <v>6422</v>
      </c>
      <c r="C4058" s="3">
        <f>'2023'!E207</f>
        <v>4952.1499999999996</v>
      </c>
      <c r="D4058" s="4">
        <f>'2023'!F207</f>
        <v>961</v>
      </c>
      <c r="E4058" s="37">
        <v>44939</v>
      </c>
      <c r="F4058" s="53" t="s">
        <v>1235</v>
      </c>
    </row>
    <row r="4059" spans="1:6" ht="24.95" customHeight="1" x14ac:dyDescent="0.2">
      <c r="A4059" s="35">
        <v>4057</v>
      </c>
      <c r="B4059" s="36" t="s">
        <v>3613</v>
      </c>
      <c r="C4059" s="3">
        <v>4947.96</v>
      </c>
      <c r="D4059" s="4">
        <v>948</v>
      </c>
      <c r="E4059" s="37">
        <v>42027</v>
      </c>
      <c r="F4059" s="53" t="s">
        <v>1326</v>
      </c>
    </row>
    <row r="4060" spans="1:6" ht="24.95" customHeight="1" x14ac:dyDescent="0.2">
      <c r="A4060" s="35">
        <v>4058</v>
      </c>
      <c r="B4060" s="36" t="s">
        <v>3614</v>
      </c>
      <c r="C4060" s="3">
        <v>4945.6000000000004</v>
      </c>
      <c r="D4060" s="4">
        <v>1490</v>
      </c>
      <c r="E4060" s="37">
        <v>42860</v>
      </c>
      <c r="F4060" s="53" t="s">
        <v>451</v>
      </c>
    </row>
    <row r="4061" spans="1:6" ht="24.95" customHeight="1" x14ac:dyDescent="0.2">
      <c r="A4061" s="35">
        <v>4059</v>
      </c>
      <c r="B4061" s="36" t="s">
        <v>3615</v>
      </c>
      <c r="C4061" s="3">
        <v>4940.3382761816501</v>
      </c>
      <c r="D4061" s="4">
        <v>1719</v>
      </c>
      <c r="E4061" s="37">
        <v>38079</v>
      </c>
      <c r="F4061" s="53" t="s">
        <v>1752</v>
      </c>
    </row>
    <row r="4062" spans="1:6" ht="24.95" customHeight="1" x14ac:dyDescent="0.2">
      <c r="A4062" s="35">
        <v>4060</v>
      </c>
      <c r="B4062" s="36" t="s">
        <v>3616</v>
      </c>
      <c r="C4062" s="3">
        <v>4933.9666357738652</v>
      </c>
      <c r="D4062" s="4">
        <v>1469</v>
      </c>
      <c r="E4062" s="37">
        <v>39178</v>
      </c>
      <c r="F4062" s="53" t="s">
        <v>3617</v>
      </c>
    </row>
    <row r="4063" spans="1:6" ht="24.95" customHeight="1" x14ac:dyDescent="0.2">
      <c r="A4063" s="35">
        <v>4061</v>
      </c>
      <c r="B4063" s="36" t="s">
        <v>4777</v>
      </c>
      <c r="C4063" s="3">
        <v>4933.3902919369784</v>
      </c>
      <c r="D4063" s="4">
        <v>1256</v>
      </c>
      <c r="E4063" s="37">
        <v>40879</v>
      </c>
      <c r="F4063" s="53" t="s">
        <v>45</v>
      </c>
    </row>
    <row r="4064" spans="1:6" ht="24.95" customHeight="1" x14ac:dyDescent="0.2">
      <c r="A4064" s="35">
        <v>4062</v>
      </c>
      <c r="B4064" s="36" t="s">
        <v>3618</v>
      </c>
      <c r="C4064" s="3">
        <v>4933.0977757182582</v>
      </c>
      <c r="D4064" s="4">
        <v>1878</v>
      </c>
      <c r="E4064" s="37">
        <v>39445</v>
      </c>
      <c r="F4064" s="53" t="s">
        <v>2096</v>
      </c>
    </row>
    <row r="4065" spans="1:6" ht="24.95" customHeight="1" x14ac:dyDescent="0.2">
      <c r="A4065" s="35">
        <v>4063</v>
      </c>
      <c r="B4065" s="36" t="s">
        <v>3619</v>
      </c>
      <c r="C4065" s="3">
        <v>4923</v>
      </c>
      <c r="D4065" s="4">
        <v>1141</v>
      </c>
      <c r="E4065" s="37">
        <v>42230</v>
      </c>
      <c r="F4065" s="53" t="s">
        <v>129</v>
      </c>
    </row>
    <row r="4066" spans="1:6" ht="24.95" customHeight="1" x14ac:dyDescent="0.2">
      <c r="A4066" s="35">
        <v>4064</v>
      </c>
      <c r="B4066" s="36" t="s">
        <v>3620</v>
      </c>
      <c r="C4066" s="3">
        <v>4922.8999999999996</v>
      </c>
      <c r="D4066" s="4">
        <v>848</v>
      </c>
      <c r="E4066" s="37">
        <v>44057</v>
      </c>
      <c r="F4066" s="53" t="s">
        <v>505</v>
      </c>
    </row>
    <row r="4067" spans="1:6" ht="24.95" customHeight="1" x14ac:dyDescent="0.2">
      <c r="A4067" s="35">
        <v>4065</v>
      </c>
      <c r="B4067" s="36" t="s">
        <v>3621</v>
      </c>
      <c r="C4067" s="3">
        <v>4918.4000000000005</v>
      </c>
      <c r="D4067" s="4">
        <v>1098</v>
      </c>
      <c r="E4067" s="37">
        <v>43189</v>
      </c>
      <c r="F4067" s="53" t="s">
        <v>220</v>
      </c>
    </row>
    <row r="4068" spans="1:6" ht="24.95" customHeight="1" x14ac:dyDescent="0.2">
      <c r="A4068" s="35">
        <v>4066</v>
      </c>
      <c r="B4068" s="36" t="s">
        <v>7329</v>
      </c>
      <c r="C4068" s="3">
        <f>'2024'!E216</f>
        <v>4916</v>
      </c>
      <c r="D4068" s="4">
        <f>'2024'!F216</f>
        <v>743</v>
      </c>
      <c r="E4068" s="37">
        <v>45443</v>
      </c>
      <c r="F4068" s="53" t="s">
        <v>129</v>
      </c>
    </row>
    <row r="4069" spans="1:6" ht="24.95" customHeight="1" x14ac:dyDescent="0.2">
      <c r="A4069" s="35">
        <v>4067</v>
      </c>
      <c r="B4069" s="36" t="s">
        <v>3622</v>
      </c>
      <c r="C4069" s="3">
        <v>4908.5379981464321</v>
      </c>
      <c r="D4069" s="4">
        <v>1734</v>
      </c>
      <c r="E4069" s="37">
        <v>38891</v>
      </c>
      <c r="F4069" s="53" t="s">
        <v>1580</v>
      </c>
    </row>
    <row r="4070" spans="1:6" ht="24.95" customHeight="1" x14ac:dyDescent="0.2">
      <c r="A4070" s="35">
        <v>4068</v>
      </c>
      <c r="B4070" s="36" t="s">
        <v>3623</v>
      </c>
      <c r="C4070" s="3">
        <v>4902.6876737720113</v>
      </c>
      <c r="D4070" s="4">
        <v>1651</v>
      </c>
      <c r="E4070" s="37">
        <v>37575</v>
      </c>
      <c r="F4070" s="53" t="s">
        <v>678</v>
      </c>
    </row>
    <row r="4071" spans="1:6" ht="24.95" customHeight="1" x14ac:dyDescent="0.2">
      <c r="A4071" s="35">
        <v>4069</v>
      </c>
      <c r="B4071" s="36" t="s">
        <v>4778</v>
      </c>
      <c r="C4071" s="3">
        <v>4892.6957831325299</v>
      </c>
      <c r="D4071" s="4">
        <v>1979</v>
      </c>
      <c r="E4071" s="37">
        <v>40622</v>
      </c>
      <c r="F4071" s="53" t="s">
        <v>189</v>
      </c>
    </row>
    <row r="4072" spans="1:6" ht="24.95" customHeight="1" x14ac:dyDescent="0.2">
      <c r="A4072" s="35">
        <v>4070</v>
      </c>
      <c r="B4072" s="36" t="s">
        <v>3625</v>
      </c>
      <c r="C4072" s="3">
        <v>4883.5599999999995</v>
      </c>
      <c r="D4072" s="4">
        <v>936</v>
      </c>
      <c r="E4072" s="37">
        <v>43553</v>
      </c>
      <c r="F4072" s="53" t="s">
        <v>25</v>
      </c>
    </row>
    <row r="4073" spans="1:6" ht="24.95" customHeight="1" x14ac:dyDescent="0.2">
      <c r="A4073" s="35">
        <v>4071</v>
      </c>
      <c r="B4073" s="36" t="s">
        <v>3626</v>
      </c>
      <c r="C4073" s="3">
        <v>4877.75</v>
      </c>
      <c r="D4073" s="4">
        <v>839</v>
      </c>
      <c r="E4073" s="37">
        <v>44330</v>
      </c>
      <c r="F4073" s="53" t="s">
        <v>4</v>
      </c>
    </row>
    <row r="4074" spans="1:6" ht="24.95" customHeight="1" x14ac:dyDescent="0.2">
      <c r="A4074" s="35">
        <v>4072</v>
      </c>
      <c r="B4074" s="36" t="s">
        <v>4779</v>
      </c>
      <c r="C4074" s="3">
        <v>4873.7256719184434</v>
      </c>
      <c r="D4074" s="4">
        <v>1335</v>
      </c>
      <c r="E4074" s="37">
        <v>41607</v>
      </c>
      <c r="F4074" s="53" t="s">
        <v>129</v>
      </c>
    </row>
    <row r="4075" spans="1:6" ht="24.95" customHeight="1" x14ac:dyDescent="0.2">
      <c r="A4075" s="35">
        <v>4073</v>
      </c>
      <c r="B4075" s="36" t="s">
        <v>3627</v>
      </c>
      <c r="C4075" s="3">
        <v>4855.8999999999996</v>
      </c>
      <c r="D4075" s="4">
        <v>1026</v>
      </c>
      <c r="E4075" s="37">
        <v>43896</v>
      </c>
      <c r="F4075" s="53" t="s">
        <v>559</v>
      </c>
    </row>
    <row r="4076" spans="1:6" ht="24.95" customHeight="1" x14ac:dyDescent="0.2">
      <c r="A4076" s="35">
        <v>4074</v>
      </c>
      <c r="B4076" s="36" t="s">
        <v>3628</v>
      </c>
      <c r="C4076" s="3">
        <v>4849.8599999999997</v>
      </c>
      <c r="D4076" s="4">
        <v>920</v>
      </c>
      <c r="E4076" s="37">
        <v>44127</v>
      </c>
      <c r="F4076" s="53" t="s">
        <v>505</v>
      </c>
    </row>
    <row r="4077" spans="1:6" ht="24.95" customHeight="1" x14ac:dyDescent="0.2">
      <c r="A4077" s="35">
        <v>4075</v>
      </c>
      <c r="B4077" s="36" t="s">
        <v>4780</v>
      </c>
      <c r="C4077" s="3">
        <v>4841.2882298424465</v>
      </c>
      <c r="D4077" s="4">
        <v>1752</v>
      </c>
      <c r="E4077" s="37">
        <v>40914</v>
      </c>
      <c r="F4077" s="53" t="s">
        <v>1722</v>
      </c>
    </row>
    <row r="4078" spans="1:6" ht="24.95" customHeight="1" x14ac:dyDescent="0.2">
      <c r="A4078" s="35">
        <v>4076</v>
      </c>
      <c r="B4078" s="36" t="s">
        <v>3629</v>
      </c>
      <c r="C4078" s="3">
        <v>4840</v>
      </c>
      <c r="D4078" s="4">
        <v>1254</v>
      </c>
      <c r="E4078" s="37">
        <v>43847</v>
      </c>
      <c r="F4078" s="53" t="s">
        <v>559</v>
      </c>
    </row>
    <row r="4079" spans="1:6" ht="24.95" customHeight="1" x14ac:dyDescent="0.2">
      <c r="A4079" s="35">
        <v>4077</v>
      </c>
      <c r="B4079" s="36" t="s">
        <v>3630</v>
      </c>
      <c r="C4079" s="3">
        <v>4830.8619091751625</v>
      </c>
      <c r="D4079" s="4">
        <v>945</v>
      </c>
      <c r="E4079" s="37">
        <v>41670</v>
      </c>
      <c r="F4079" s="53" t="s">
        <v>817</v>
      </c>
    </row>
    <row r="4080" spans="1:6" ht="24.95" customHeight="1" x14ac:dyDescent="0.2">
      <c r="A4080" s="35">
        <v>4078</v>
      </c>
      <c r="B4080" s="36" t="s">
        <v>4781</v>
      </c>
      <c r="C4080" s="3">
        <v>4829.1241890639485</v>
      </c>
      <c r="D4080" s="4">
        <v>1909</v>
      </c>
      <c r="E4080" s="37">
        <v>41012</v>
      </c>
      <c r="F4080" s="53" t="s">
        <v>1722</v>
      </c>
    </row>
    <row r="4081" spans="1:6" ht="24.95" customHeight="1" x14ac:dyDescent="0.2">
      <c r="A4081" s="35">
        <v>4079</v>
      </c>
      <c r="B4081" s="36" t="s">
        <v>4782</v>
      </c>
      <c r="C4081" s="3">
        <v>4827.3864689527345</v>
      </c>
      <c r="D4081" s="4">
        <v>1378</v>
      </c>
      <c r="E4081" s="37">
        <v>41149</v>
      </c>
      <c r="F4081" s="53" t="s">
        <v>311</v>
      </c>
    </row>
    <row r="4082" spans="1:6" ht="24.95" customHeight="1" x14ac:dyDescent="0.2">
      <c r="A4082" s="35">
        <v>4080</v>
      </c>
      <c r="B4082" s="36" t="s">
        <v>7330</v>
      </c>
      <c r="C4082" s="3">
        <f>'2024'!E219</f>
        <v>4818.55</v>
      </c>
      <c r="D4082" s="4">
        <f>'2024'!F219</f>
        <v>812</v>
      </c>
      <c r="E4082" s="37">
        <v>45471</v>
      </c>
      <c r="F4082" s="53" t="s">
        <v>4</v>
      </c>
    </row>
    <row r="4083" spans="1:6" ht="24.95" customHeight="1" x14ac:dyDescent="0.2">
      <c r="A4083" s="35">
        <v>4081</v>
      </c>
      <c r="B4083" s="36" t="s">
        <v>4783</v>
      </c>
      <c r="C4083" s="3">
        <v>4817.684198331789</v>
      </c>
      <c r="D4083" s="4">
        <v>1293</v>
      </c>
      <c r="E4083" s="37">
        <v>41033</v>
      </c>
      <c r="F4083" s="53" t="s">
        <v>817</v>
      </c>
    </row>
    <row r="4084" spans="1:6" ht="24.95" customHeight="1" x14ac:dyDescent="0.2">
      <c r="A4084" s="35">
        <v>4082</v>
      </c>
      <c r="B4084" s="36" t="s">
        <v>3631</v>
      </c>
      <c r="C4084" s="3">
        <v>4816.0912882298426</v>
      </c>
      <c r="D4084" s="4">
        <v>1943</v>
      </c>
      <c r="E4084" s="37">
        <v>40277</v>
      </c>
      <c r="F4084" s="53" t="s">
        <v>975</v>
      </c>
    </row>
    <row r="4085" spans="1:6" ht="24.95" customHeight="1" x14ac:dyDescent="0.2">
      <c r="A4085" s="35">
        <v>4083</v>
      </c>
      <c r="B4085" s="36" t="s">
        <v>3632</v>
      </c>
      <c r="C4085" s="3">
        <v>4807</v>
      </c>
      <c r="D4085" s="4">
        <v>928</v>
      </c>
      <c r="E4085" s="37">
        <v>44519</v>
      </c>
      <c r="F4085" s="53" t="s">
        <v>2184</v>
      </c>
    </row>
    <row r="4086" spans="1:6" ht="24.95" customHeight="1" x14ac:dyDescent="0.2">
      <c r="A4086" s="35">
        <v>4084</v>
      </c>
      <c r="B4086" s="36" t="s">
        <v>7331</v>
      </c>
      <c r="C4086" s="3">
        <f>'2024'!E220</f>
        <v>4800.1000000000004</v>
      </c>
      <c r="D4086" s="4">
        <f>'2024'!F220</f>
        <v>814</v>
      </c>
      <c r="E4086" s="37">
        <v>45583</v>
      </c>
      <c r="F4086" s="53" t="s">
        <v>220</v>
      </c>
    </row>
    <row r="4087" spans="1:6" ht="24.95" customHeight="1" x14ac:dyDescent="0.2">
      <c r="A4087" s="35">
        <v>4085</v>
      </c>
      <c r="B4087" s="36" t="s">
        <v>3633</v>
      </c>
      <c r="C4087" s="3">
        <v>4796.6000000000004</v>
      </c>
      <c r="D4087" s="4">
        <v>1032</v>
      </c>
      <c r="E4087" s="37">
        <v>43140</v>
      </c>
      <c r="F4087" s="53" t="s">
        <v>1326</v>
      </c>
    </row>
    <row r="4088" spans="1:6" ht="24.95" customHeight="1" x14ac:dyDescent="0.2">
      <c r="A4088" s="35">
        <v>4086</v>
      </c>
      <c r="B4088" s="36" t="s">
        <v>3635</v>
      </c>
      <c r="C4088" s="3">
        <v>4791.6183966635772</v>
      </c>
      <c r="D4088" s="4">
        <v>1539</v>
      </c>
      <c r="E4088" s="37">
        <v>38387</v>
      </c>
      <c r="F4088" s="53" t="s">
        <v>3636</v>
      </c>
    </row>
    <row r="4089" spans="1:6" ht="24.95" customHeight="1" x14ac:dyDescent="0.2">
      <c r="A4089" s="35">
        <v>4087</v>
      </c>
      <c r="B4089" s="36" t="s">
        <v>3657</v>
      </c>
      <c r="C4089" s="3">
        <f>4602+'2023'!E378</f>
        <v>4791</v>
      </c>
      <c r="D4089" s="4">
        <f>923+'2023'!F378</f>
        <v>959</v>
      </c>
      <c r="E4089" s="37">
        <v>44904</v>
      </c>
      <c r="F4089" s="53" t="s">
        <v>439</v>
      </c>
    </row>
    <row r="4090" spans="1:6" ht="24.95" customHeight="1" x14ac:dyDescent="0.2">
      <c r="A4090" s="35">
        <v>4088</v>
      </c>
      <c r="B4090" s="36" t="s">
        <v>4784</v>
      </c>
      <c r="C4090" s="3">
        <v>4787.7085264133457</v>
      </c>
      <c r="D4090" s="4">
        <v>1733</v>
      </c>
      <c r="E4090" s="37">
        <v>40907</v>
      </c>
      <c r="F4090" s="53" t="s">
        <v>451</v>
      </c>
    </row>
    <row r="4091" spans="1:6" ht="24.95" customHeight="1" x14ac:dyDescent="0.2">
      <c r="A4091" s="35">
        <v>4089</v>
      </c>
      <c r="B4091" s="36" t="s">
        <v>3637</v>
      </c>
      <c r="C4091" s="3">
        <v>4768.579999999999</v>
      </c>
      <c r="D4091" s="4">
        <v>813</v>
      </c>
      <c r="E4091" s="37">
        <v>44655</v>
      </c>
      <c r="F4091" s="53" t="s">
        <v>220</v>
      </c>
    </row>
    <row r="4092" spans="1:6" ht="24.95" customHeight="1" x14ac:dyDescent="0.2">
      <c r="A4092" s="35">
        <v>4090</v>
      </c>
      <c r="B4092" s="36" t="s">
        <v>3638</v>
      </c>
      <c r="C4092" s="3">
        <v>4765.93</v>
      </c>
      <c r="D4092" s="4">
        <v>1110</v>
      </c>
      <c r="E4092" s="37">
        <v>43889</v>
      </c>
      <c r="F4092" s="53" t="s">
        <v>311</v>
      </c>
    </row>
    <row r="4093" spans="1:6" ht="24.95" customHeight="1" x14ac:dyDescent="0.2">
      <c r="A4093" s="35">
        <v>4091</v>
      </c>
      <c r="B4093" s="36" t="s">
        <v>3639</v>
      </c>
      <c r="C4093" s="3">
        <v>4759.1000000000004</v>
      </c>
      <c r="D4093" s="4">
        <v>1036</v>
      </c>
      <c r="E4093" s="37">
        <v>43189</v>
      </c>
      <c r="F4093" s="53" t="s">
        <v>220</v>
      </c>
    </row>
    <row r="4094" spans="1:6" ht="24.95" customHeight="1" x14ac:dyDescent="0.2">
      <c r="A4094" s="35">
        <v>4092</v>
      </c>
      <c r="B4094" s="36" t="s">
        <v>3640</v>
      </c>
      <c r="C4094" s="3">
        <v>4753.38</v>
      </c>
      <c r="D4094" s="4">
        <v>957</v>
      </c>
      <c r="E4094" s="37">
        <v>42118</v>
      </c>
      <c r="F4094" s="53" t="s">
        <v>439</v>
      </c>
    </row>
    <row r="4095" spans="1:6" ht="24.95" customHeight="1" x14ac:dyDescent="0.2">
      <c r="A4095" s="35">
        <v>4093</v>
      </c>
      <c r="B4095" s="36" t="s">
        <v>6423</v>
      </c>
      <c r="C4095" s="3">
        <f>'2023'!E208</f>
        <v>4734.96</v>
      </c>
      <c r="D4095" s="4">
        <f>'2023'!F208</f>
        <v>722</v>
      </c>
      <c r="E4095" s="37">
        <v>45213</v>
      </c>
      <c r="F4095" s="53" t="s">
        <v>4065</v>
      </c>
    </row>
    <row r="4096" spans="1:6" ht="24.95" customHeight="1" x14ac:dyDescent="0.2">
      <c r="A4096" s="35">
        <v>4094</v>
      </c>
      <c r="B4096" s="36" t="s">
        <v>3643</v>
      </c>
      <c r="C4096" s="3">
        <v>4728.0468025949958</v>
      </c>
      <c r="D4096" s="4">
        <v>1240</v>
      </c>
      <c r="E4096" s="37">
        <v>39801</v>
      </c>
      <c r="F4096" s="53" t="s">
        <v>3644</v>
      </c>
    </row>
    <row r="4097" spans="1:6" ht="24.95" customHeight="1" x14ac:dyDescent="0.2">
      <c r="A4097" s="35">
        <v>4095</v>
      </c>
      <c r="B4097" s="36" t="s">
        <v>7332</v>
      </c>
      <c r="C4097" s="3">
        <f>'2024'!E221</f>
        <v>4728</v>
      </c>
      <c r="D4097" s="4">
        <f>'2024'!F221</f>
        <v>886</v>
      </c>
      <c r="E4097" s="37">
        <v>45646</v>
      </c>
      <c r="F4097" s="53" t="s">
        <v>439</v>
      </c>
    </row>
    <row r="4098" spans="1:6" ht="24.95" customHeight="1" x14ac:dyDescent="0.2">
      <c r="A4098" s="35">
        <v>4096</v>
      </c>
      <c r="B4098" s="36" t="s">
        <v>3645</v>
      </c>
      <c r="C4098" s="3">
        <v>4719.9374420759968</v>
      </c>
      <c r="D4098" s="4">
        <v>6532</v>
      </c>
      <c r="E4098" s="37">
        <v>34624</v>
      </c>
      <c r="F4098" s="53" t="s">
        <v>6530</v>
      </c>
    </row>
    <row r="4099" spans="1:6" ht="24.95" customHeight="1" x14ac:dyDescent="0.2">
      <c r="A4099" s="35">
        <v>4097</v>
      </c>
      <c r="B4099" s="36" t="s">
        <v>7333</v>
      </c>
      <c r="C4099" s="3">
        <f>'2024'!E222</f>
        <v>4714</v>
      </c>
      <c r="D4099" s="4">
        <f>'2024'!F222</f>
        <v>727</v>
      </c>
      <c r="E4099" s="37">
        <v>45576</v>
      </c>
      <c r="F4099" s="53" t="s">
        <v>6848</v>
      </c>
    </row>
    <row r="4100" spans="1:6" ht="24.95" customHeight="1" x14ac:dyDescent="0.2">
      <c r="A4100" s="35">
        <v>4098</v>
      </c>
      <c r="B4100" s="36" t="s">
        <v>3646</v>
      </c>
      <c r="C4100" s="3">
        <v>4711.2488415199259</v>
      </c>
      <c r="D4100" s="4">
        <v>1848</v>
      </c>
      <c r="E4100" s="37">
        <v>37757</v>
      </c>
      <c r="F4100" s="53" t="s">
        <v>3647</v>
      </c>
    </row>
    <row r="4101" spans="1:6" ht="24.95" customHeight="1" x14ac:dyDescent="0.2">
      <c r="A4101" s="35">
        <v>4099</v>
      </c>
      <c r="B4101" s="36" t="s">
        <v>3648</v>
      </c>
      <c r="C4101" s="3">
        <v>4705.7460611677479</v>
      </c>
      <c r="D4101" s="4">
        <v>1686</v>
      </c>
      <c r="E4101" s="37">
        <v>39962</v>
      </c>
      <c r="F4101" s="53" t="s">
        <v>1722</v>
      </c>
    </row>
    <row r="4102" spans="1:6" ht="24.95" customHeight="1" x14ac:dyDescent="0.2">
      <c r="A4102" s="35">
        <v>4100</v>
      </c>
      <c r="B4102" s="36" t="s">
        <v>3649</v>
      </c>
      <c r="C4102" s="3">
        <v>4705.1668211306769</v>
      </c>
      <c r="D4102" s="4">
        <v>1121</v>
      </c>
      <c r="E4102" s="37">
        <v>41824</v>
      </c>
      <c r="F4102" s="53" t="s">
        <v>129</v>
      </c>
    </row>
    <row r="4103" spans="1:6" ht="24.95" customHeight="1" x14ac:dyDescent="0.2">
      <c r="A4103" s="35">
        <v>4101</v>
      </c>
      <c r="B4103" s="36" t="s">
        <v>7334</v>
      </c>
      <c r="C4103" s="3">
        <f>'2024'!E223</f>
        <v>4701.6000000000004</v>
      </c>
      <c r="D4103" s="4">
        <f>'2024'!F223</f>
        <v>807</v>
      </c>
      <c r="E4103" s="37">
        <v>45338</v>
      </c>
      <c r="F4103" s="53" t="s">
        <v>311</v>
      </c>
    </row>
    <row r="4104" spans="1:6" ht="24.95" customHeight="1" x14ac:dyDescent="0.2">
      <c r="A4104" s="35">
        <v>4102</v>
      </c>
      <c r="B4104" s="36" t="s">
        <v>7335</v>
      </c>
      <c r="C4104" s="3">
        <f>'2024'!E224</f>
        <v>4697.3</v>
      </c>
      <c r="D4104" s="4">
        <f>'2024'!F224</f>
        <v>3170</v>
      </c>
      <c r="E4104" s="37">
        <v>45632</v>
      </c>
      <c r="F4104" s="53" t="s">
        <v>1235</v>
      </c>
    </row>
    <row r="4105" spans="1:6" ht="24.95" customHeight="1" x14ac:dyDescent="0.2">
      <c r="A4105" s="35">
        <v>4103</v>
      </c>
      <c r="B4105" s="36" t="s">
        <v>3650</v>
      </c>
      <c r="C4105" s="3">
        <v>4668.0954587581091</v>
      </c>
      <c r="D4105" s="4">
        <v>2316</v>
      </c>
      <c r="E4105" s="37">
        <v>36518</v>
      </c>
      <c r="F4105" s="53" t="s">
        <v>176</v>
      </c>
    </row>
    <row r="4106" spans="1:6" ht="24.95" customHeight="1" x14ac:dyDescent="0.2">
      <c r="A4106" s="35">
        <v>4104</v>
      </c>
      <c r="B4106" s="36" t="s">
        <v>3651</v>
      </c>
      <c r="C4106" s="3">
        <v>4667.8</v>
      </c>
      <c r="D4106" s="4">
        <v>1040</v>
      </c>
      <c r="E4106" s="37">
        <v>43756</v>
      </c>
      <c r="F4106" s="53" t="s">
        <v>2239</v>
      </c>
    </row>
    <row r="4107" spans="1:6" ht="24.95" customHeight="1" x14ac:dyDescent="0.2">
      <c r="A4107" s="35">
        <v>4105</v>
      </c>
      <c r="B4107" s="36" t="s">
        <v>3846</v>
      </c>
      <c r="C4107" s="3">
        <f>3309.7+'2023'!E288</f>
        <v>4665.7</v>
      </c>
      <c r="D4107" s="4">
        <f>591+'2023'!F288</f>
        <v>842</v>
      </c>
      <c r="E4107" s="37">
        <v>44897</v>
      </c>
      <c r="F4107" s="53" t="s">
        <v>1326</v>
      </c>
    </row>
    <row r="4108" spans="1:6" ht="24.95" customHeight="1" x14ac:dyDescent="0.2">
      <c r="A4108" s="35">
        <v>4106</v>
      </c>
      <c r="B4108" s="36" t="s">
        <v>3652</v>
      </c>
      <c r="C4108" s="3">
        <v>4663.9249304911955</v>
      </c>
      <c r="D4108" s="4">
        <v>1278</v>
      </c>
      <c r="E4108" s="37">
        <v>38345</v>
      </c>
      <c r="F4108" s="53" t="s">
        <v>186</v>
      </c>
    </row>
    <row r="4109" spans="1:6" ht="24.95" customHeight="1" x14ac:dyDescent="0.2">
      <c r="A4109" s="35">
        <v>4107</v>
      </c>
      <c r="B4109" s="36" t="s">
        <v>3653</v>
      </c>
      <c r="C4109" s="3">
        <v>4651.8767377201111</v>
      </c>
      <c r="D4109" s="4">
        <v>2115</v>
      </c>
      <c r="E4109" s="37">
        <v>40508</v>
      </c>
      <c r="F4109" s="53" t="s">
        <v>1722</v>
      </c>
    </row>
    <row r="4110" spans="1:6" ht="24.95" customHeight="1" x14ac:dyDescent="0.2">
      <c r="A4110" s="35">
        <v>4108</v>
      </c>
      <c r="B4110" s="36" t="s">
        <v>3654</v>
      </c>
      <c r="C4110" s="3">
        <v>4651.5</v>
      </c>
      <c r="D4110" s="4">
        <v>979</v>
      </c>
      <c r="E4110" s="37">
        <v>43189</v>
      </c>
      <c r="F4110" s="53" t="s">
        <v>220</v>
      </c>
    </row>
    <row r="4111" spans="1:6" ht="24.95" customHeight="1" x14ac:dyDescent="0.2">
      <c r="A4111" s="35">
        <v>4109</v>
      </c>
      <c r="B4111" s="36" t="s">
        <v>3655</v>
      </c>
      <c r="C4111" s="3">
        <v>4640.8711770157552</v>
      </c>
      <c r="D4111" s="4">
        <v>13145</v>
      </c>
      <c r="E4111" s="37">
        <v>34292</v>
      </c>
      <c r="F4111" s="53" t="s">
        <v>2476</v>
      </c>
    </row>
    <row r="4112" spans="1:6" ht="24.95" customHeight="1" x14ac:dyDescent="0.2">
      <c r="A4112" s="35">
        <v>4110</v>
      </c>
      <c r="B4112" s="36" t="s">
        <v>3656</v>
      </c>
      <c r="C4112" s="3">
        <v>4637.9749768303991</v>
      </c>
      <c r="D4112" s="4">
        <v>1837</v>
      </c>
      <c r="E4112" s="37">
        <v>39142</v>
      </c>
      <c r="F4112" s="53" t="s">
        <v>3241</v>
      </c>
    </row>
    <row r="4113" spans="1:6" ht="24.95" customHeight="1" x14ac:dyDescent="0.2">
      <c r="A4113" s="35">
        <v>4111</v>
      </c>
      <c r="B4113" s="36" t="s">
        <v>4785</v>
      </c>
      <c r="C4113" s="3">
        <v>4627.2209082483796</v>
      </c>
      <c r="D4113" s="4">
        <v>2614</v>
      </c>
      <c r="E4113" s="37">
        <v>40803</v>
      </c>
      <c r="F4113" s="53" t="s">
        <v>1722</v>
      </c>
    </row>
    <row r="4114" spans="1:6" ht="24.95" customHeight="1" x14ac:dyDescent="0.2">
      <c r="A4114" s="35">
        <v>4112</v>
      </c>
      <c r="B4114" s="36" t="s">
        <v>3658</v>
      </c>
      <c r="C4114" s="3">
        <v>4600</v>
      </c>
      <c r="D4114" s="4">
        <v>839</v>
      </c>
      <c r="E4114" s="37">
        <v>44022</v>
      </c>
      <c r="F4114" s="53" t="s">
        <v>559</v>
      </c>
    </row>
    <row r="4115" spans="1:6" ht="24.95" customHeight="1" x14ac:dyDescent="0.2">
      <c r="A4115" s="35">
        <v>4113</v>
      </c>
      <c r="B4115" s="36" t="s">
        <v>3659</v>
      </c>
      <c r="C4115" s="3">
        <v>4592</v>
      </c>
      <c r="D4115" s="4">
        <v>1166</v>
      </c>
      <c r="E4115" s="37">
        <v>43511</v>
      </c>
      <c r="F4115" s="53" t="s">
        <v>837</v>
      </c>
    </row>
    <row r="4116" spans="1:6" ht="24.95" customHeight="1" x14ac:dyDescent="0.2">
      <c r="A4116" s="35">
        <v>4114</v>
      </c>
      <c r="B4116" s="36" t="s">
        <v>3660</v>
      </c>
      <c r="C4116" s="3">
        <v>4588</v>
      </c>
      <c r="D4116" s="4">
        <v>931</v>
      </c>
      <c r="E4116" s="37">
        <v>43427</v>
      </c>
      <c r="F4116" s="53" t="s">
        <v>129</v>
      </c>
    </row>
    <row r="4117" spans="1:6" ht="24.95" customHeight="1" x14ac:dyDescent="0.2">
      <c r="A4117" s="35">
        <v>4115</v>
      </c>
      <c r="B4117" s="36" t="s">
        <v>4786</v>
      </c>
      <c r="C4117" s="3">
        <v>4581.4990732159404</v>
      </c>
      <c r="D4117" s="4">
        <v>1760</v>
      </c>
      <c r="E4117" s="37">
        <v>40942</v>
      </c>
      <c r="F4117" s="53" t="s">
        <v>451</v>
      </c>
    </row>
    <row r="4118" spans="1:6" ht="24.95" customHeight="1" x14ac:dyDescent="0.2">
      <c r="A4118" s="35">
        <v>4116</v>
      </c>
      <c r="B4118" s="36" t="s">
        <v>3661</v>
      </c>
      <c r="C4118" s="3">
        <v>4578.5</v>
      </c>
      <c r="D4118" s="4">
        <v>1890</v>
      </c>
      <c r="E4118" s="37">
        <v>43015</v>
      </c>
      <c r="F4118" s="53" t="s">
        <v>1869</v>
      </c>
    </row>
    <row r="4119" spans="1:6" ht="24.95" customHeight="1" x14ac:dyDescent="0.2">
      <c r="A4119" s="35">
        <v>4117</v>
      </c>
      <c r="B4119" s="36" t="s">
        <v>3662</v>
      </c>
      <c r="C4119" s="3">
        <v>4575.4170528266914</v>
      </c>
      <c r="D4119" s="4">
        <v>1822</v>
      </c>
      <c r="E4119" s="37">
        <v>37897</v>
      </c>
      <c r="F4119" s="53" t="s">
        <v>882</v>
      </c>
    </row>
    <row r="4120" spans="1:6" ht="24.95" customHeight="1" x14ac:dyDescent="0.2">
      <c r="A4120" s="35">
        <v>4118</v>
      </c>
      <c r="B4120" s="36" t="s">
        <v>3663</v>
      </c>
      <c r="C4120" s="3">
        <v>4571.8</v>
      </c>
      <c r="D4120" s="4">
        <v>992</v>
      </c>
      <c r="E4120" s="37">
        <v>43161</v>
      </c>
      <c r="F4120" s="53" t="s">
        <v>2239</v>
      </c>
    </row>
    <row r="4121" spans="1:6" ht="24.95" customHeight="1" x14ac:dyDescent="0.2">
      <c r="A4121" s="35">
        <v>4119</v>
      </c>
      <c r="B4121" s="36" t="s">
        <v>3664</v>
      </c>
      <c r="C4121" s="3">
        <v>4542.18</v>
      </c>
      <c r="D4121" s="4">
        <v>755</v>
      </c>
      <c r="E4121" s="37">
        <v>44015</v>
      </c>
      <c r="F4121" s="53" t="s">
        <v>439</v>
      </c>
    </row>
    <row r="4122" spans="1:6" ht="24.95" customHeight="1" x14ac:dyDescent="0.2">
      <c r="A4122" s="35">
        <v>4120</v>
      </c>
      <c r="B4122" s="36" t="s">
        <v>3665</v>
      </c>
      <c r="C4122" s="3">
        <v>4541.8211306765525</v>
      </c>
      <c r="D4122" s="4">
        <v>2016</v>
      </c>
      <c r="E4122" s="37">
        <v>36238</v>
      </c>
      <c r="F4122" s="53" t="s">
        <v>1066</v>
      </c>
    </row>
    <row r="4123" spans="1:6" ht="24.95" customHeight="1" x14ac:dyDescent="0.2">
      <c r="A4123" s="35">
        <v>4121</v>
      </c>
      <c r="B4123" s="36" t="s">
        <v>3666</v>
      </c>
      <c r="C4123" s="3">
        <v>4540.6626506024095</v>
      </c>
      <c r="D4123" s="4">
        <v>12810</v>
      </c>
      <c r="E4123" s="37">
        <v>34425</v>
      </c>
      <c r="F4123" s="53" t="s">
        <v>2476</v>
      </c>
    </row>
    <row r="4124" spans="1:6" ht="24.95" customHeight="1" x14ac:dyDescent="0.2">
      <c r="A4124" s="35">
        <v>4122</v>
      </c>
      <c r="B4124" s="36" t="s">
        <v>6424</v>
      </c>
      <c r="C4124" s="3">
        <f>'2023'!E210</f>
        <v>4538</v>
      </c>
      <c r="D4124" s="4">
        <f>'2023'!F210</f>
        <v>1084</v>
      </c>
      <c r="E4124" s="37">
        <v>44967</v>
      </c>
      <c r="F4124" s="53" t="s">
        <v>439</v>
      </c>
    </row>
    <row r="4125" spans="1:6" ht="24.95" customHeight="1" x14ac:dyDescent="0.2">
      <c r="A4125" s="35">
        <v>4123</v>
      </c>
      <c r="B4125" s="36" t="s">
        <v>4787</v>
      </c>
      <c r="C4125" s="3">
        <v>4531.3948100092684</v>
      </c>
      <c r="D4125" s="4">
        <v>1370</v>
      </c>
      <c r="E4125" s="37">
        <v>41614</v>
      </c>
      <c r="F4125" s="53" t="s">
        <v>272</v>
      </c>
    </row>
    <row r="4126" spans="1:6" ht="24.95" customHeight="1" x14ac:dyDescent="0.2">
      <c r="A4126" s="35">
        <v>4124</v>
      </c>
      <c r="B4126" s="36" t="s">
        <v>3667</v>
      </c>
      <c r="C4126" s="3">
        <v>4525.3127896200185</v>
      </c>
      <c r="D4126" s="4">
        <v>1418</v>
      </c>
      <c r="E4126" s="37">
        <v>39108</v>
      </c>
      <c r="F4126" s="53" t="s">
        <v>6527</v>
      </c>
    </row>
    <row r="4127" spans="1:6" ht="24.95" customHeight="1" x14ac:dyDescent="0.2">
      <c r="A4127" s="35">
        <v>4125</v>
      </c>
      <c r="B4127" s="36" t="s">
        <v>3668</v>
      </c>
      <c r="C4127" s="3">
        <v>4522.9958294717335</v>
      </c>
      <c r="D4127" s="4">
        <v>1183</v>
      </c>
      <c r="E4127" s="37">
        <v>39941</v>
      </c>
      <c r="F4127" s="53" t="s">
        <v>4</v>
      </c>
    </row>
    <row r="4128" spans="1:6" ht="24.95" customHeight="1" x14ac:dyDescent="0.2">
      <c r="A4128" s="35">
        <v>4126</v>
      </c>
      <c r="B4128" s="36" t="s">
        <v>4788</v>
      </c>
      <c r="C4128" s="3">
        <v>4518.0722891566265</v>
      </c>
      <c r="D4128" s="4">
        <v>1184</v>
      </c>
      <c r="E4128" s="37">
        <v>41397</v>
      </c>
      <c r="F4128" s="53" t="s">
        <v>817</v>
      </c>
    </row>
    <row r="4129" spans="1:6" ht="24.95" customHeight="1" x14ac:dyDescent="0.2">
      <c r="A4129" s="35">
        <v>4127</v>
      </c>
      <c r="B4129" s="36" t="s">
        <v>3669</v>
      </c>
      <c r="C4129" s="3">
        <v>4509.3836886005565</v>
      </c>
      <c r="D4129" s="4">
        <v>2513</v>
      </c>
      <c r="E4129" s="37">
        <v>37365</v>
      </c>
      <c r="F4129" s="53" t="s">
        <v>1714</v>
      </c>
    </row>
    <row r="4130" spans="1:6" ht="24.95" customHeight="1" x14ac:dyDescent="0.2">
      <c r="A4130" s="35">
        <v>4128</v>
      </c>
      <c r="B4130" s="36" t="s">
        <v>3998</v>
      </c>
      <c r="C4130" s="3">
        <f>2289+'2023'!E315+'2024'!E299</f>
        <v>4495</v>
      </c>
      <c r="D4130" s="4">
        <f>899+'2023'!F315+'2024'!F299</f>
        <v>1646</v>
      </c>
      <c r="E4130" s="37">
        <v>44680</v>
      </c>
      <c r="F4130" s="53" t="s">
        <v>3194</v>
      </c>
    </row>
    <row r="4131" spans="1:6" ht="24.95" customHeight="1" x14ac:dyDescent="0.2">
      <c r="A4131" s="35">
        <v>4129</v>
      </c>
      <c r="B4131" s="36" t="s">
        <v>3670</v>
      </c>
      <c r="C4131" s="3">
        <v>4477</v>
      </c>
      <c r="D4131" s="4">
        <v>870</v>
      </c>
      <c r="E4131" s="37">
        <v>44078</v>
      </c>
      <c r="F4131" s="53" t="s">
        <v>129</v>
      </c>
    </row>
    <row r="4132" spans="1:6" ht="24.95" customHeight="1" x14ac:dyDescent="0.2">
      <c r="A4132" s="35">
        <v>4130</v>
      </c>
      <c r="B4132" s="36" t="s">
        <v>3671</v>
      </c>
      <c r="C4132" s="3">
        <v>4476.4249304911955</v>
      </c>
      <c r="D4132" s="4">
        <v>1392</v>
      </c>
      <c r="E4132" s="37">
        <v>38807</v>
      </c>
      <c r="F4132" s="53" t="s">
        <v>799</v>
      </c>
    </row>
    <row r="4133" spans="1:6" ht="24.95" customHeight="1" x14ac:dyDescent="0.2">
      <c r="A4133" s="35">
        <v>4131</v>
      </c>
      <c r="B4133" s="36" t="s">
        <v>3673</v>
      </c>
      <c r="C4133" s="3">
        <v>4456.6728452270627</v>
      </c>
      <c r="D4133" s="4">
        <v>15388</v>
      </c>
      <c r="E4133" s="37">
        <v>34166</v>
      </c>
      <c r="F4133" s="53" t="s">
        <v>2476</v>
      </c>
    </row>
    <row r="4134" spans="1:6" ht="24.95" customHeight="1" x14ac:dyDescent="0.2">
      <c r="A4134" s="35">
        <v>4132</v>
      </c>
      <c r="B4134" s="36" t="s">
        <v>3674</v>
      </c>
      <c r="C4134" s="3">
        <v>4453.5449490268775</v>
      </c>
      <c r="D4134" s="4">
        <v>1497</v>
      </c>
      <c r="E4134" s="37">
        <v>38443</v>
      </c>
      <c r="F4134" s="53" t="s">
        <v>3675</v>
      </c>
    </row>
    <row r="4135" spans="1:6" ht="24.95" customHeight="1" x14ac:dyDescent="0.2">
      <c r="A4135" s="35">
        <v>4133</v>
      </c>
      <c r="B4135" s="36" t="s">
        <v>4789</v>
      </c>
      <c r="C4135" s="3">
        <v>4442.1918443002778</v>
      </c>
      <c r="D4135" s="4">
        <v>1620</v>
      </c>
      <c r="E4135" s="37">
        <v>40830</v>
      </c>
      <c r="F4135" s="53" t="s">
        <v>1330</v>
      </c>
    </row>
    <row r="4136" spans="1:6" ht="24.95" customHeight="1" x14ac:dyDescent="0.2">
      <c r="A4136" s="35">
        <v>4134</v>
      </c>
      <c r="B4136" s="36" t="s">
        <v>4790</v>
      </c>
      <c r="C4136" s="3">
        <v>4439.2956441149217</v>
      </c>
      <c r="D4136" s="4">
        <v>1049</v>
      </c>
      <c r="E4136" s="37">
        <v>41404</v>
      </c>
      <c r="F4136" s="53" t="s">
        <v>129</v>
      </c>
    </row>
    <row r="4137" spans="1:6" ht="24.95" customHeight="1" x14ac:dyDescent="0.2">
      <c r="A4137" s="35">
        <v>4135</v>
      </c>
      <c r="B4137" s="36" t="s">
        <v>4791</v>
      </c>
      <c r="C4137" s="3">
        <v>4427.2764133456903</v>
      </c>
      <c r="D4137" s="4">
        <v>1457</v>
      </c>
      <c r="E4137" s="37">
        <v>41383</v>
      </c>
      <c r="F4137" s="53" t="s">
        <v>311</v>
      </c>
    </row>
    <row r="4138" spans="1:6" ht="24.95" customHeight="1" x14ac:dyDescent="0.2">
      <c r="A4138" s="35">
        <v>4136</v>
      </c>
      <c r="B4138" s="36" t="s">
        <v>4792</v>
      </c>
      <c r="C4138" s="3">
        <v>4424.2354031510658</v>
      </c>
      <c r="D4138" s="4">
        <v>1297</v>
      </c>
      <c r="E4138" s="37">
        <v>41159</v>
      </c>
      <c r="F4138" s="53" t="s">
        <v>817</v>
      </c>
    </row>
    <row r="4139" spans="1:6" ht="24.95" customHeight="1" x14ac:dyDescent="0.2">
      <c r="A4139" s="35">
        <v>4137</v>
      </c>
      <c r="B4139" s="36" t="s">
        <v>3676</v>
      </c>
      <c r="C4139" s="3">
        <v>4421.9184430027808</v>
      </c>
      <c r="D4139" s="4">
        <v>1482</v>
      </c>
      <c r="E4139" s="37">
        <v>38240</v>
      </c>
      <c r="F4139" s="53" t="s">
        <v>176</v>
      </c>
    </row>
    <row r="4140" spans="1:6" ht="24.95" customHeight="1" x14ac:dyDescent="0.2">
      <c r="A4140" s="35">
        <v>4138</v>
      </c>
      <c r="B4140" s="36" t="s">
        <v>3677</v>
      </c>
      <c r="C4140" s="3">
        <v>4414.6779425393888</v>
      </c>
      <c r="D4140" s="4">
        <v>2305</v>
      </c>
      <c r="E4140" s="37">
        <v>36672</v>
      </c>
      <c r="F4140" s="53" t="s">
        <v>176</v>
      </c>
    </row>
    <row r="4141" spans="1:6" ht="24.95" customHeight="1" x14ac:dyDescent="0.2">
      <c r="A4141" s="35">
        <v>4139</v>
      </c>
      <c r="B4141" s="36" t="s">
        <v>3678</v>
      </c>
      <c r="C4141" s="3">
        <v>4410.3336422613529</v>
      </c>
      <c r="D4141" s="4">
        <v>2557</v>
      </c>
      <c r="E4141" s="37">
        <v>36007</v>
      </c>
      <c r="F4141" s="53" t="s">
        <v>2476</v>
      </c>
    </row>
    <row r="4142" spans="1:6" ht="24.95" customHeight="1" x14ac:dyDescent="0.2">
      <c r="A4142" s="35">
        <v>4140</v>
      </c>
      <c r="B4142" s="36" t="s">
        <v>3679</v>
      </c>
      <c r="C4142" s="3">
        <v>4408.79</v>
      </c>
      <c r="D4142" s="4">
        <v>1407</v>
      </c>
      <c r="E4142" s="37">
        <v>43721</v>
      </c>
      <c r="F4142" s="53" t="s">
        <v>3680</v>
      </c>
    </row>
    <row r="4143" spans="1:6" ht="24.95" customHeight="1" x14ac:dyDescent="0.2">
      <c r="A4143" s="35">
        <v>4141</v>
      </c>
      <c r="B4143" s="36" t="s">
        <v>3681</v>
      </c>
      <c r="C4143" s="3">
        <v>4396.9399999999996</v>
      </c>
      <c r="D4143" s="4">
        <v>943</v>
      </c>
      <c r="E4143" s="37">
        <v>42888</v>
      </c>
      <c r="F4143" s="53" t="s">
        <v>505</v>
      </c>
    </row>
    <row r="4144" spans="1:6" ht="24.95" customHeight="1" x14ac:dyDescent="0.2">
      <c r="A4144" s="35">
        <v>4142</v>
      </c>
      <c r="B4144" s="36" t="s">
        <v>3682</v>
      </c>
      <c r="C4144" s="3">
        <v>4389.3941149212242</v>
      </c>
      <c r="D4144" s="4">
        <v>1901</v>
      </c>
      <c r="E4144" s="37">
        <v>38513</v>
      </c>
      <c r="F4144" s="53" t="s">
        <v>3683</v>
      </c>
    </row>
    <row r="4145" spans="1:6" ht="24.95" customHeight="1" x14ac:dyDescent="0.2">
      <c r="A4145" s="35">
        <v>4143</v>
      </c>
      <c r="B4145" s="36" t="s">
        <v>4793</v>
      </c>
      <c r="C4145" s="3">
        <v>4387.1640407784989</v>
      </c>
      <c r="D4145" s="4">
        <v>1437</v>
      </c>
      <c r="E4145" s="37" t="s">
        <v>6517</v>
      </c>
      <c r="F4145" s="53" t="s">
        <v>6531</v>
      </c>
    </row>
    <row r="4146" spans="1:6" ht="24.95" customHeight="1" x14ac:dyDescent="0.2">
      <c r="A4146" s="35">
        <v>4144</v>
      </c>
      <c r="B4146" s="36" t="s">
        <v>3684</v>
      </c>
      <c r="C4146" s="3">
        <v>4386.6099999999997</v>
      </c>
      <c r="D4146" s="4">
        <v>821</v>
      </c>
      <c r="E4146" s="37">
        <v>43364</v>
      </c>
      <c r="F4146" s="53" t="s">
        <v>505</v>
      </c>
    </row>
    <row r="4147" spans="1:6" ht="24.95" customHeight="1" x14ac:dyDescent="0.2">
      <c r="A4147" s="35">
        <v>4145</v>
      </c>
      <c r="B4147" s="36" t="s">
        <v>3685</v>
      </c>
      <c r="C4147" s="3">
        <v>4384.5574606116779</v>
      </c>
      <c r="D4147" s="4">
        <v>1853</v>
      </c>
      <c r="E4147" s="37">
        <v>36322</v>
      </c>
      <c r="F4147" s="53" t="s">
        <v>374</v>
      </c>
    </row>
    <row r="4148" spans="1:6" ht="24.95" customHeight="1" x14ac:dyDescent="0.2">
      <c r="A4148" s="35">
        <v>4146</v>
      </c>
      <c r="B4148" s="36" t="s">
        <v>3687</v>
      </c>
      <c r="C4148" s="3">
        <v>4377</v>
      </c>
      <c r="D4148" s="4">
        <v>1366</v>
      </c>
      <c r="E4148" s="37">
        <v>42111</v>
      </c>
      <c r="F4148" s="53" t="s">
        <v>311</v>
      </c>
    </row>
    <row r="4149" spans="1:6" ht="24.95" customHeight="1" x14ac:dyDescent="0.2">
      <c r="A4149" s="35">
        <v>4147</v>
      </c>
      <c r="B4149" s="36" t="s">
        <v>4794</v>
      </c>
      <c r="C4149" s="3">
        <v>4376.8825301204824</v>
      </c>
      <c r="D4149" s="4">
        <v>1059</v>
      </c>
      <c r="E4149" s="37">
        <v>40718</v>
      </c>
      <c r="F4149" s="53" t="s">
        <v>189</v>
      </c>
    </row>
    <row r="4150" spans="1:6" ht="24.95" customHeight="1" x14ac:dyDescent="0.2">
      <c r="A4150" s="35">
        <v>4148</v>
      </c>
      <c r="B4150" s="36" t="s">
        <v>3688</v>
      </c>
      <c r="C4150" s="3">
        <v>4372.88</v>
      </c>
      <c r="D4150" s="4">
        <v>786</v>
      </c>
      <c r="E4150" s="37">
        <v>43889</v>
      </c>
      <c r="F4150" s="53" t="s">
        <v>559</v>
      </c>
    </row>
    <row r="4151" spans="1:6" ht="24.95" customHeight="1" x14ac:dyDescent="0.2">
      <c r="A4151" s="35">
        <v>4149</v>
      </c>
      <c r="B4151" s="36" t="s">
        <v>3730</v>
      </c>
      <c r="C4151" s="3">
        <f>4078+'2024'!E362</f>
        <v>4363</v>
      </c>
      <c r="D4151" s="4">
        <f>880+'2024'!F362</f>
        <v>937</v>
      </c>
      <c r="E4151" s="37">
        <v>43868</v>
      </c>
      <c r="F4151" s="53" t="s">
        <v>2155</v>
      </c>
    </row>
    <row r="4152" spans="1:6" ht="24.95" customHeight="1" x14ac:dyDescent="0.2">
      <c r="A4152" s="35">
        <v>4150</v>
      </c>
      <c r="B4152" s="36" t="s">
        <v>3689</v>
      </c>
      <c r="C4152" s="3">
        <v>4358.4400000000005</v>
      </c>
      <c r="D4152" s="4">
        <v>1074</v>
      </c>
      <c r="E4152" s="37">
        <v>43147</v>
      </c>
      <c r="F4152" s="53" t="s">
        <v>439</v>
      </c>
    </row>
    <row r="4153" spans="1:6" ht="24.95" customHeight="1" x14ac:dyDescent="0.2">
      <c r="A4153" s="35">
        <v>4151</v>
      </c>
      <c r="B4153" s="36" t="s">
        <v>3692</v>
      </c>
      <c r="C4153" s="3">
        <v>4342.2729379054681</v>
      </c>
      <c r="D4153" s="4">
        <v>14993</v>
      </c>
      <c r="E4153" s="37">
        <v>34208</v>
      </c>
      <c r="F4153" s="53" t="s">
        <v>2476</v>
      </c>
    </row>
    <row r="4154" spans="1:6" ht="24.95" customHeight="1" x14ac:dyDescent="0.2">
      <c r="A4154" s="35">
        <v>4152</v>
      </c>
      <c r="B4154" s="36" t="s">
        <v>3691</v>
      </c>
      <c r="C4154" s="3">
        <v>4342.2729379054681</v>
      </c>
      <c r="D4154" s="4">
        <v>1316</v>
      </c>
      <c r="E4154" s="37">
        <v>38177</v>
      </c>
      <c r="F4154" s="53" t="s">
        <v>2406</v>
      </c>
    </row>
    <row r="4155" spans="1:6" ht="24.95" customHeight="1" x14ac:dyDescent="0.2">
      <c r="A4155" s="35">
        <v>4153</v>
      </c>
      <c r="B4155" s="36" t="s">
        <v>3693</v>
      </c>
      <c r="C4155" s="3">
        <v>4323.7300000000005</v>
      </c>
      <c r="D4155" s="4">
        <v>1099</v>
      </c>
      <c r="E4155" s="37">
        <v>42594</v>
      </c>
      <c r="F4155" s="53" t="s">
        <v>505</v>
      </c>
    </row>
    <row r="4156" spans="1:6" ht="24.95" customHeight="1" x14ac:dyDescent="0.2">
      <c r="A4156" s="35">
        <v>4154</v>
      </c>
      <c r="B4156" s="36" t="s">
        <v>6425</v>
      </c>
      <c r="C4156" s="3">
        <f>'2023'!E211</f>
        <v>4323.72</v>
      </c>
      <c r="D4156" s="4">
        <f>'2023'!F211</f>
        <v>669</v>
      </c>
      <c r="E4156" s="37">
        <v>45212</v>
      </c>
      <c r="F4156" s="53" t="s">
        <v>505</v>
      </c>
    </row>
    <row r="4157" spans="1:6" ht="24.95" customHeight="1" x14ac:dyDescent="0.2">
      <c r="A4157" s="35">
        <v>4155</v>
      </c>
      <c r="B4157" s="36" t="s">
        <v>3694</v>
      </c>
      <c r="C4157" s="3">
        <v>4317.17</v>
      </c>
      <c r="D4157" s="4">
        <v>1197</v>
      </c>
      <c r="E4157" s="37">
        <v>42706</v>
      </c>
      <c r="F4157" s="53" t="s">
        <v>2239</v>
      </c>
    </row>
    <row r="4158" spans="1:6" ht="24.95" customHeight="1" x14ac:dyDescent="0.2">
      <c r="A4158" s="35">
        <v>4156</v>
      </c>
      <c r="B4158" s="36" t="s">
        <v>3695</v>
      </c>
      <c r="C4158" s="3">
        <v>4316.3999999999996</v>
      </c>
      <c r="D4158" s="4">
        <v>1147</v>
      </c>
      <c r="E4158" s="37">
        <v>42804</v>
      </c>
      <c r="F4158" s="53" t="s">
        <v>2239</v>
      </c>
    </row>
    <row r="4159" spans="1:6" ht="24.95" customHeight="1" x14ac:dyDescent="0.2">
      <c r="A4159" s="35">
        <v>4157</v>
      </c>
      <c r="B4159" s="36" t="s">
        <v>3696</v>
      </c>
      <c r="C4159" s="3">
        <v>4313</v>
      </c>
      <c r="D4159" s="4">
        <v>1001</v>
      </c>
      <c r="E4159" s="37">
        <v>42174</v>
      </c>
      <c r="F4159" s="53" t="s">
        <v>809</v>
      </c>
    </row>
    <row r="4160" spans="1:6" ht="24.95" customHeight="1" x14ac:dyDescent="0.2">
      <c r="A4160" s="35">
        <v>4158</v>
      </c>
      <c r="B4160" s="36" t="s">
        <v>3884</v>
      </c>
      <c r="C4160" s="3">
        <f>3084+'2023'!E292</f>
        <v>4309</v>
      </c>
      <c r="D4160" s="4">
        <f>630+'2023'!F292</f>
        <v>980</v>
      </c>
      <c r="E4160" s="37">
        <v>44694</v>
      </c>
      <c r="F4160" s="53" t="s">
        <v>311</v>
      </c>
    </row>
    <row r="4161" spans="1:6" ht="24.95" customHeight="1" x14ac:dyDescent="0.2">
      <c r="A4161" s="35">
        <v>4159</v>
      </c>
      <c r="B4161" s="36" t="s">
        <v>3697</v>
      </c>
      <c r="C4161" s="3">
        <v>4306.3600556070442</v>
      </c>
      <c r="D4161" s="4">
        <v>1253</v>
      </c>
      <c r="E4161" s="37">
        <v>40550</v>
      </c>
      <c r="F4161" s="53" t="s">
        <v>129</v>
      </c>
    </row>
    <row r="4162" spans="1:6" ht="24.95" customHeight="1" x14ac:dyDescent="0.2">
      <c r="A4162" s="35">
        <v>4160</v>
      </c>
      <c r="B4162" s="36" t="s">
        <v>3698</v>
      </c>
      <c r="C4162" s="3">
        <v>4302.29</v>
      </c>
      <c r="D4162" s="4">
        <v>831</v>
      </c>
      <c r="E4162" s="37">
        <v>43903</v>
      </c>
      <c r="F4162" s="53" t="s">
        <v>4</v>
      </c>
    </row>
    <row r="4163" spans="1:6" ht="24.95" customHeight="1" x14ac:dyDescent="0.2">
      <c r="A4163" s="35">
        <v>4161</v>
      </c>
      <c r="B4163" s="36" t="s">
        <v>3699</v>
      </c>
      <c r="C4163" s="3">
        <v>4299.42</v>
      </c>
      <c r="D4163" s="4">
        <v>695</v>
      </c>
      <c r="E4163" s="37">
        <v>44680</v>
      </c>
      <c r="F4163" s="53" t="s">
        <v>505</v>
      </c>
    </row>
    <row r="4164" spans="1:6" ht="24.95" customHeight="1" x14ac:dyDescent="0.2">
      <c r="A4164" s="35">
        <v>4162</v>
      </c>
      <c r="B4164" s="36" t="s">
        <v>3700</v>
      </c>
      <c r="C4164" s="3">
        <v>4297.7583410565339</v>
      </c>
      <c r="D4164" s="4">
        <v>1383</v>
      </c>
      <c r="E4164" s="37">
        <v>39031</v>
      </c>
      <c r="F4164" s="53" t="s">
        <v>3701</v>
      </c>
    </row>
    <row r="4165" spans="1:6" ht="24.95" customHeight="1" x14ac:dyDescent="0.2">
      <c r="A4165" s="35">
        <v>4163</v>
      </c>
      <c r="B4165" s="36" t="s">
        <v>6427</v>
      </c>
      <c r="C4165" s="3">
        <f>'2023'!E213</f>
        <v>4292.1400000000003</v>
      </c>
      <c r="D4165" s="4">
        <f>'2023'!F213</f>
        <v>493</v>
      </c>
      <c r="E4165" s="37">
        <v>44981</v>
      </c>
      <c r="F4165" s="53" t="s">
        <v>5628</v>
      </c>
    </row>
    <row r="4166" spans="1:6" ht="24.95" customHeight="1" x14ac:dyDescent="0.2">
      <c r="A4166" s="35">
        <v>4164</v>
      </c>
      <c r="B4166" s="36" t="s">
        <v>3702</v>
      </c>
      <c r="C4166" s="3">
        <v>4291.5894346617242</v>
      </c>
      <c r="D4166" s="4">
        <v>2005</v>
      </c>
      <c r="E4166" s="37">
        <v>36854</v>
      </c>
      <c r="F4166" s="53" t="s">
        <v>176</v>
      </c>
    </row>
    <row r="4167" spans="1:6" ht="24.95" customHeight="1" x14ac:dyDescent="0.2">
      <c r="A4167" s="35">
        <v>4165</v>
      </c>
      <c r="B4167" s="36" t="s">
        <v>3703</v>
      </c>
      <c r="C4167" s="3">
        <v>4288.32</v>
      </c>
      <c r="D4167" s="4">
        <v>1373</v>
      </c>
      <c r="E4167" s="37">
        <v>42412</v>
      </c>
      <c r="F4167" s="53" t="s">
        <v>511</v>
      </c>
    </row>
    <row r="4168" spans="1:6" ht="24.95" customHeight="1" x14ac:dyDescent="0.2">
      <c r="A4168" s="35">
        <v>4166</v>
      </c>
      <c r="B4168" s="36" t="s">
        <v>3704</v>
      </c>
      <c r="C4168" s="3">
        <v>4275.0810936051903</v>
      </c>
      <c r="D4168" s="4">
        <v>1278</v>
      </c>
      <c r="E4168" s="37">
        <v>38205</v>
      </c>
      <c r="F4168" s="53" t="s">
        <v>444</v>
      </c>
    </row>
    <row r="4169" spans="1:6" ht="24.95" customHeight="1" x14ac:dyDescent="0.2">
      <c r="A4169" s="35">
        <v>4167</v>
      </c>
      <c r="B4169" s="36" t="s">
        <v>3705</v>
      </c>
      <c r="C4169" s="3">
        <v>4273.6400000000003</v>
      </c>
      <c r="D4169" s="4">
        <v>866</v>
      </c>
      <c r="E4169" s="37">
        <v>43574</v>
      </c>
      <c r="F4169" s="53" t="s">
        <v>4</v>
      </c>
    </row>
    <row r="4170" spans="1:6" ht="24.95" customHeight="1" x14ac:dyDescent="0.2">
      <c r="A4170" s="35">
        <v>4168</v>
      </c>
      <c r="B4170" s="36" t="s">
        <v>3706</v>
      </c>
      <c r="C4170" s="3">
        <v>4271.6056533827623</v>
      </c>
      <c r="D4170" s="4">
        <v>1600</v>
      </c>
      <c r="E4170" s="37">
        <v>38695</v>
      </c>
      <c r="F4170" s="53" t="s">
        <v>3707</v>
      </c>
    </row>
    <row r="4171" spans="1:6" ht="24.95" customHeight="1" x14ac:dyDescent="0.2">
      <c r="A4171" s="35">
        <v>4169</v>
      </c>
      <c r="B4171" s="36" t="s">
        <v>7336</v>
      </c>
      <c r="C4171" s="3">
        <f>'2024'!E226</f>
        <v>4269.1000000000004</v>
      </c>
      <c r="D4171" s="4">
        <f>'2024'!F226</f>
        <v>1951</v>
      </c>
      <c r="E4171" s="37">
        <v>45415</v>
      </c>
      <c r="F4171" s="53" t="s">
        <v>439</v>
      </c>
    </row>
    <row r="4172" spans="1:6" ht="24.95" customHeight="1" x14ac:dyDescent="0.2">
      <c r="A4172" s="35">
        <v>4170</v>
      </c>
      <c r="B4172" s="36" t="s">
        <v>3708</v>
      </c>
      <c r="C4172" s="3">
        <v>4260.5</v>
      </c>
      <c r="D4172" s="4">
        <v>868</v>
      </c>
      <c r="E4172" s="37">
        <v>44729</v>
      </c>
      <c r="F4172" s="53" t="s">
        <v>311</v>
      </c>
    </row>
    <row r="4173" spans="1:6" ht="24.95" customHeight="1" x14ac:dyDescent="0.2">
      <c r="A4173" s="35">
        <v>4171</v>
      </c>
      <c r="B4173" s="36" t="s">
        <v>4056</v>
      </c>
      <c r="C4173" s="3">
        <f>2789.5+'2023'!E290+'2024'!E373</f>
        <v>4249.5999999999995</v>
      </c>
      <c r="D4173" s="4">
        <f>968+'2023'!F290+'2024'!F373</f>
        <v>1373</v>
      </c>
      <c r="E4173" s="37">
        <v>43987</v>
      </c>
      <c r="F4173" s="53" t="s">
        <v>220</v>
      </c>
    </row>
    <row r="4174" spans="1:6" ht="24.95" customHeight="1" x14ac:dyDescent="0.2">
      <c r="A4174" s="35">
        <v>4172</v>
      </c>
      <c r="B4174" s="36" t="s">
        <v>3709</v>
      </c>
      <c r="C4174" s="3">
        <v>4245.2502316960154</v>
      </c>
      <c r="D4174" s="4">
        <v>2137</v>
      </c>
      <c r="E4174" s="37">
        <v>36938</v>
      </c>
      <c r="F4174" s="53" t="s">
        <v>176</v>
      </c>
    </row>
    <row r="4175" spans="1:6" ht="24.95" customHeight="1" x14ac:dyDescent="0.2">
      <c r="A4175" s="35">
        <v>4173</v>
      </c>
      <c r="B4175" s="36" t="s">
        <v>3710</v>
      </c>
      <c r="C4175" s="3">
        <v>4233.0861909175164</v>
      </c>
      <c r="D4175" s="4">
        <v>1975</v>
      </c>
      <c r="E4175" s="37">
        <v>38107</v>
      </c>
      <c r="F4175" s="53" t="s">
        <v>3711</v>
      </c>
    </row>
    <row r="4176" spans="1:6" ht="24.95" customHeight="1" x14ac:dyDescent="0.2">
      <c r="A4176" s="35">
        <v>4174</v>
      </c>
      <c r="B4176" s="36" t="s">
        <v>4795</v>
      </c>
      <c r="C4176" s="3">
        <v>4231.6380908248384</v>
      </c>
      <c r="D4176" s="4">
        <v>1455</v>
      </c>
      <c r="E4176" s="37" t="s">
        <v>6517</v>
      </c>
      <c r="F4176" s="53" t="s">
        <v>6531</v>
      </c>
    </row>
    <row r="4177" spans="1:6" ht="24.95" customHeight="1" x14ac:dyDescent="0.2">
      <c r="A4177" s="35">
        <v>4175</v>
      </c>
      <c r="B4177" s="36" t="s">
        <v>3712</v>
      </c>
      <c r="C4177" s="3">
        <v>4231.2299999999996</v>
      </c>
      <c r="D4177" s="4">
        <v>954</v>
      </c>
      <c r="E4177" s="37">
        <v>42055</v>
      </c>
      <c r="F4177" s="53" t="s">
        <v>817</v>
      </c>
    </row>
    <row r="4178" spans="1:6" ht="24.95" customHeight="1" x14ac:dyDescent="0.2">
      <c r="A4178" s="35">
        <v>4176</v>
      </c>
      <c r="B4178" s="36" t="s">
        <v>3713</v>
      </c>
      <c r="C4178" s="3">
        <v>4231</v>
      </c>
      <c r="D4178" s="4">
        <v>827</v>
      </c>
      <c r="E4178" s="37">
        <v>44519</v>
      </c>
      <c r="F4178" s="53" t="s">
        <v>311</v>
      </c>
    </row>
    <row r="4179" spans="1:6" ht="24.95" customHeight="1" x14ac:dyDescent="0.2">
      <c r="A4179" s="35">
        <v>4177</v>
      </c>
      <c r="B4179" s="36" t="s">
        <v>3714</v>
      </c>
      <c r="C4179" s="3">
        <v>4217.9799999999996</v>
      </c>
      <c r="D4179" s="4">
        <v>757</v>
      </c>
      <c r="E4179" s="37">
        <v>43770</v>
      </c>
      <c r="F4179" s="53" t="s">
        <v>4</v>
      </c>
    </row>
    <row r="4180" spans="1:6" ht="24.95" customHeight="1" x14ac:dyDescent="0.2">
      <c r="A4180" s="35">
        <v>4178</v>
      </c>
      <c r="B4180" s="36" t="s">
        <v>3715</v>
      </c>
      <c r="C4180" s="3">
        <v>4200</v>
      </c>
      <c r="D4180" s="4">
        <v>1189</v>
      </c>
      <c r="E4180" s="37">
        <v>42685</v>
      </c>
      <c r="F4180" s="53" t="s">
        <v>129</v>
      </c>
    </row>
    <row r="4181" spans="1:6" ht="24.95" customHeight="1" x14ac:dyDescent="0.2">
      <c r="A4181" s="35">
        <v>4179</v>
      </c>
      <c r="B4181" s="36" t="s">
        <v>3717</v>
      </c>
      <c r="C4181" s="3">
        <v>4168.2113067655237</v>
      </c>
      <c r="D4181" s="4">
        <v>1833</v>
      </c>
      <c r="E4181" s="37">
        <v>38793</v>
      </c>
      <c r="F4181" s="53" t="s">
        <v>3241</v>
      </c>
    </row>
    <row r="4182" spans="1:6" ht="24.95" customHeight="1" x14ac:dyDescent="0.2">
      <c r="A4182" s="35">
        <v>4180</v>
      </c>
      <c r="B4182" s="36" t="s">
        <v>3718</v>
      </c>
      <c r="C4182" s="3">
        <v>4162.3900000000003</v>
      </c>
      <c r="D4182" s="4">
        <v>822</v>
      </c>
      <c r="E4182" s="37">
        <v>44344</v>
      </c>
      <c r="F4182" s="53" t="s">
        <v>2316</v>
      </c>
    </row>
    <row r="4183" spans="1:6" ht="24.95" customHeight="1" x14ac:dyDescent="0.2">
      <c r="A4183" s="35">
        <v>4181</v>
      </c>
      <c r="B4183" s="36" t="s">
        <v>3719</v>
      </c>
      <c r="C4183" s="3">
        <v>4152</v>
      </c>
      <c r="D4183" s="4">
        <v>745</v>
      </c>
      <c r="E4183" s="37">
        <v>43084</v>
      </c>
      <c r="F4183" s="53" t="s">
        <v>439</v>
      </c>
    </row>
    <row r="4184" spans="1:6" ht="24.95" customHeight="1" x14ac:dyDescent="0.2">
      <c r="A4184" s="35">
        <v>4182</v>
      </c>
      <c r="B4184" s="36" t="s">
        <v>3720</v>
      </c>
      <c r="C4184" s="3">
        <v>4148</v>
      </c>
      <c r="D4184" s="4">
        <v>901</v>
      </c>
      <c r="E4184" s="37">
        <v>43399</v>
      </c>
      <c r="F4184" s="53" t="s">
        <v>2155</v>
      </c>
    </row>
    <row r="4185" spans="1:6" ht="24.95" customHeight="1" x14ac:dyDescent="0.2">
      <c r="A4185" s="35">
        <v>4183</v>
      </c>
      <c r="B4185" s="36" t="s">
        <v>3721</v>
      </c>
      <c r="C4185" s="3">
        <v>4139.8285449490268</v>
      </c>
      <c r="D4185" s="4">
        <v>3821</v>
      </c>
      <c r="E4185" s="37">
        <v>35524</v>
      </c>
      <c r="F4185" s="53" t="s">
        <v>673</v>
      </c>
    </row>
    <row r="4186" spans="1:6" ht="24.95" customHeight="1" x14ac:dyDescent="0.2">
      <c r="A4186" s="35">
        <v>4184</v>
      </c>
      <c r="B4186" s="36" t="s">
        <v>4796</v>
      </c>
      <c r="C4186" s="3">
        <v>4131.7393419833179</v>
      </c>
      <c r="D4186" s="4">
        <v>1218</v>
      </c>
      <c r="E4186" s="37">
        <v>41621</v>
      </c>
      <c r="F4186" s="53" t="s">
        <v>4</v>
      </c>
    </row>
    <row r="4187" spans="1:6" ht="24.95" customHeight="1" x14ac:dyDescent="0.2">
      <c r="A4187" s="35">
        <v>4185</v>
      </c>
      <c r="B4187" s="36" t="s">
        <v>3722</v>
      </c>
      <c r="C4187" s="3">
        <v>4131</v>
      </c>
      <c r="D4187" s="4">
        <v>817</v>
      </c>
      <c r="E4187" s="37">
        <v>43875</v>
      </c>
      <c r="F4187" s="53" t="s">
        <v>559</v>
      </c>
    </row>
    <row r="4188" spans="1:6" ht="24.95" customHeight="1" x14ac:dyDescent="0.2">
      <c r="A4188" s="35">
        <v>4186</v>
      </c>
      <c r="B4188" s="36" t="s">
        <v>4797</v>
      </c>
      <c r="C4188" s="3">
        <v>4125.7819740500463</v>
      </c>
      <c r="D4188" s="4">
        <v>1697</v>
      </c>
      <c r="E4188" s="37">
        <v>40662</v>
      </c>
      <c r="F4188" s="53" t="s">
        <v>311</v>
      </c>
    </row>
    <row r="4189" spans="1:6" ht="24.95" customHeight="1" x14ac:dyDescent="0.2">
      <c r="A4189" s="35">
        <v>4187</v>
      </c>
      <c r="B4189" s="36" t="s">
        <v>3723</v>
      </c>
      <c r="C4189" s="3">
        <v>4117.2381835032438</v>
      </c>
      <c r="D4189" s="4">
        <v>2646</v>
      </c>
      <c r="E4189" s="37">
        <v>36252</v>
      </c>
      <c r="F4189" s="53" t="s">
        <v>176</v>
      </c>
    </row>
    <row r="4190" spans="1:6" ht="24.95" customHeight="1" x14ac:dyDescent="0.2">
      <c r="A4190" s="35">
        <v>4188</v>
      </c>
      <c r="B4190" s="36" t="s">
        <v>7337</v>
      </c>
      <c r="C4190" s="3">
        <f>'2024'!E227</f>
        <v>4116.3099999999995</v>
      </c>
      <c r="D4190" s="4">
        <f>'2024'!F227</f>
        <v>749</v>
      </c>
      <c r="E4190" s="37">
        <v>45338</v>
      </c>
      <c r="F4190" s="53" t="s">
        <v>439</v>
      </c>
    </row>
    <row r="4191" spans="1:6" ht="24.95" customHeight="1" x14ac:dyDescent="0.2">
      <c r="A4191" s="35">
        <v>4189</v>
      </c>
      <c r="B4191" s="36" t="s">
        <v>3724</v>
      </c>
      <c r="C4191" s="3">
        <v>4114.57</v>
      </c>
      <c r="D4191" s="4">
        <v>1201</v>
      </c>
      <c r="E4191" s="37">
        <v>43567</v>
      </c>
      <c r="F4191" s="53" t="s">
        <v>2230</v>
      </c>
    </row>
    <row r="4192" spans="1:6" ht="24.95" customHeight="1" x14ac:dyDescent="0.2">
      <c r="A4192" s="35">
        <v>4190</v>
      </c>
      <c r="B4192" s="36" t="s">
        <v>3725</v>
      </c>
      <c r="C4192" s="3">
        <v>4114.12</v>
      </c>
      <c r="D4192" s="4">
        <v>766</v>
      </c>
      <c r="E4192" s="37">
        <v>44330</v>
      </c>
      <c r="F4192" s="53" t="s">
        <v>311</v>
      </c>
    </row>
    <row r="4193" spans="1:6" ht="24.95" customHeight="1" x14ac:dyDescent="0.2">
      <c r="A4193" s="35">
        <v>4191</v>
      </c>
      <c r="B4193" s="36" t="s">
        <v>4798</v>
      </c>
      <c r="C4193" s="3">
        <v>4112.9280815569973</v>
      </c>
      <c r="D4193" s="4">
        <v>2509</v>
      </c>
      <c r="E4193" s="37">
        <v>40796</v>
      </c>
      <c r="F4193" s="53" t="s">
        <v>1722</v>
      </c>
    </row>
    <row r="4194" spans="1:6" ht="24.95" customHeight="1" x14ac:dyDescent="0.2">
      <c r="A4194" s="35">
        <v>4192</v>
      </c>
      <c r="B4194" s="36" t="s">
        <v>3726</v>
      </c>
      <c r="C4194" s="3">
        <v>4103.3364226135309</v>
      </c>
      <c r="D4194" s="4">
        <v>1368</v>
      </c>
      <c r="E4194" s="37">
        <v>39570</v>
      </c>
      <c r="F4194" s="53" t="s">
        <v>2019</v>
      </c>
    </row>
    <row r="4195" spans="1:6" ht="24.95" customHeight="1" x14ac:dyDescent="0.2">
      <c r="A4195" s="35">
        <v>4193</v>
      </c>
      <c r="B4195" s="36" t="s">
        <v>3727</v>
      </c>
      <c r="C4195" s="3">
        <v>4103</v>
      </c>
      <c r="D4195" s="4">
        <v>964</v>
      </c>
      <c r="E4195" s="37">
        <v>44449</v>
      </c>
      <c r="F4195" s="53" t="s">
        <v>4</v>
      </c>
    </row>
    <row r="4196" spans="1:6" ht="24.95" customHeight="1" x14ac:dyDescent="0.2">
      <c r="A4196" s="35">
        <v>4194</v>
      </c>
      <c r="B4196" s="36" t="s">
        <v>3728</v>
      </c>
      <c r="C4196" s="3">
        <v>4099.2817423540318</v>
      </c>
      <c r="D4196" s="4">
        <v>1405</v>
      </c>
      <c r="E4196" s="37">
        <v>36910</v>
      </c>
      <c r="F4196" s="53" t="s">
        <v>2362</v>
      </c>
    </row>
    <row r="4197" spans="1:6" ht="24.95" customHeight="1" x14ac:dyDescent="0.2">
      <c r="A4197" s="35">
        <v>4195</v>
      </c>
      <c r="B4197" s="36" t="s">
        <v>3729</v>
      </c>
      <c r="C4197" s="3">
        <v>4099</v>
      </c>
      <c r="D4197" s="4">
        <v>680</v>
      </c>
      <c r="E4197" s="37">
        <v>44449</v>
      </c>
      <c r="F4197" s="53" t="s">
        <v>129</v>
      </c>
    </row>
    <row r="4198" spans="1:6" ht="24.95" customHeight="1" x14ac:dyDescent="0.2">
      <c r="A4198" s="35">
        <v>4196</v>
      </c>
      <c r="B4198" s="36" t="s">
        <v>3913</v>
      </c>
      <c r="C4198" s="3">
        <f>2915.3+'2024'!E305</f>
        <v>4086.8</v>
      </c>
      <c r="D4198" s="4">
        <f>1002+'2024'!F305</f>
        <v>1176</v>
      </c>
      <c r="E4198" s="37">
        <v>43609</v>
      </c>
      <c r="F4198" s="53" t="s">
        <v>2155</v>
      </c>
    </row>
    <row r="4199" spans="1:6" ht="24.95" customHeight="1" x14ac:dyDescent="0.2">
      <c r="A4199" s="35">
        <v>4197</v>
      </c>
      <c r="B4199" s="36" t="s">
        <v>6430</v>
      </c>
      <c r="C4199" s="3">
        <f>'2023'!E216</f>
        <v>4074.7</v>
      </c>
      <c r="D4199" s="4">
        <f>'2023'!F216</f>
        <v>720</v>
      </c>
      <c r="E4199" s="37">
        <v>45051</v>
      </c>
      <c r="F4199" s="53" t="s">
        <v>220</v>
      </c>
    </row>
    <row r="4200" spans="1:6" ht="24.95" customHeight="1" x14ac:dyDescent="0.2">
      <c r="A4200" s="35">
        <v>4198</v>
      </c>
      <c r="B4200" s="36" t="s">
        <v>7338</v>
      </c>
      <c r="C4200" s="3">
        <f>'2024'!E228</f>
        <v>4059.8900000000003</v>
      </c>
      <c r="D4200" s="4">
        <f>'2024'!F228</f>
        <v>756</v>
      </c>
      <c r="E4200" s="37">
        <v>45597</v>
      </c>
      <c r="F4200" s="53" t="s">
        <v>1864</v>
      </c>
    </row>
    <row r="4201" spans="1:6" ht="24.95" customHeight="1" x14ac:dyDescent="0.2">
      <c r="A4201" s="35">
        <v>4199</v>
      </c>
      <c r="B4201" s="36" t="s">
        <v>3731</v>
      </c>
      <c r="C4201" s="3">
        <v>4052.0736793327155</v>
      </c>
      <c r="D4201" s="4">
        <v>979</v>
      </c>
      <c r="E4201" s="37">
        <v>41418</v>
      </c>
      <c r="F4201" s="53" t="s">
        <v>129</v>
      </c>
    </row>
    <row r="4202" spans="1:6" ht="24.95" customHeight="1" x14ac:dyDescent="0.2">
      <c r="A4202" s="35">
        <v>4200</v>
      </c>
      <c r="B4202" s="36" t="s">
        <v>3732</v>
      </c>
      <c r="C4202" s="3">
        <v>4035.5653382761816</v>
      </c>
      <c r="D4202" s="4">
        <v>1790</v>
      </c>
      <c r="E4202" s="37">
        <v>36798</v>
      </c>
      <c r="F4202" s="53" t="s">
        <v>1893</v>
      </c>
    </row>
    <row r="4203" spans="1:6" ht="24.95" customHeight="1" x14ac:dyDescent="0.2">
      <c r="A4203" s="35">
        <v>4201</v>
      </c>
      <c r="B4203" s="36" t="s">
        <v>3733</v>
      </c>
      <c r="C4203" s="3">
        <v>4033.47</v>
      </c>
      <c r="D4203" s="4">
        <v>757</v>
      </c>
      <c r="E4203" s="37">
        <v>43546</v>
      </c>
      <c r="F4203" s="53" t="s">
        <v>505</v>
      </c>
    </row>
    <row r="4204" spans="1:6" ht="24.95" customHeight="1" x14ac:dyDescent="0.2">
      <c r="A4204" s="35">
        <v>4202</v>
      </c>
      <c r="B4204" s="36" t="s">
        <v>3734</v>
      </c>
      <c r="C4204" s="3">
        <v>4014.7126969416126</v>
      </c>
      <c r="D4204" s="4">
        <v>1370</v>
      </c>
      <c r="E4204" s="37">
        <v>39787</v>
      </c>
      <c r="F4204" s="53" t="s">
        <v>2670</v>
      </c>
    </row>
    <row r="4205" spans="1:6" ht="24.95" customHeight="1" x14ac:dyDescent="0.2">
      <c r="A4205" s="35">
        <v>4203</v>
      </c>
      <c r="B4205" s="36" t="s">
        <v>3910</v>
      </c>
      <c r="C4205" s="3">
        <f>2928+'2023'!E300</f>
        <v>4013</v>
      </c>
      <c r="D4205" s="4">
        <f>610+'2023'!F300</f>
        <v>920</v>
      </c>
      <c r="E4205" s="37">
        <v>44719</v>
      </c>
      <c r="F4205" s="53" t="s">
        <v>311</v>
      </c>
    </row>
    <row r="4206" spans="1:6" ht="24.95" customHeight="1" x14ac:dyDescent="0.2">
      <c r="A4206" s="35">
        <v>4204</v>
      </c>
      <c r="B4206" s="36" t="s">
        <v>3735</v>
      </c>
      <c r="C4206" s="3">
        <v>3982.8544949026877</v>
      </c>
      <c r="D4206" s="4">
        <v>2080</v>
      </c>
      <c r="E4206" s="37">
        <v>36294</v>
      </c>
      <c r="F4206" s="53" t="s">
        <v>176</v>
      </c>
    </row>
    <row r="4207" spans="1:6" ht="24.95" customHeight="1" x14ac:dyDescent="0.2">
      <c r="A4207" s="35">
        <v>4205</v>
      </c>
      <c r="B4207" s="36" t="s">
        <v>3736</v>
      </c>
      <c r="C4207" s="3">
        <v>3980.95</v>
      </c>
      <c r="D4207" s="4">
        <v>945</v>
      </c>
      <c r="E4207" s="37">
        <v>43196</v>
      </c>
      <c r="F4207" s="53" t="s">
        <v>220</v>
      </c>
    </row>
    <row r="4208" spans="1:6" ht="24.95" customHeight="1" x14ac:dyDescent="0.2">
      <c r="A4208" s="35">
        <v>4206</v>
      </c>
      <c r="B4208" s="36" t="s">
        <v>3737</v>
      </c>
      <c r="C4208" s="3">
        <v>3976.38</v>
      </c>
      <c r="D4208" s="4">
        <v>752</v>
      </c>
      <c r="E4208" s="37">
        <v>43077</v>
      </c>
      <c r="F4208" s="53" t="s">
        <v>4</v>
      </c>
    </row>
    <row r="4209" spans="1:6" ht="24.95" customHeight="1" x14ac:dyDescent="0.2">
      <c r="A4209" s="35">
        <v>4207</v>
      </c>
      <c r="B4209" s="36" t="s">
        <v>3738</v>
      </c>
      <c r="C4209" s="3">
        <v>3960.5537534754403</v>
      </c>
      <c r="D4209" s="4">
        <v>1954</v>
      </c>
      <c r="E4209" s="37">
        <v>41628</v>
      </c>
      <c r="F4209" s="53" t="s">
        <v>311</v>
      </c>
    </row>
    <row r="4210" spans="1:6" ht="24.95" customHeight="1" x14ac:dyDescent="0.2">
      <c r="A4210" s="35">
        <v>4208</v>
      </c>
      <c r="B4210" s="36" t="s">
        <v>3739</v>
      </c>
      <c r="C4210" s="3">
        <v>3960.1193234476368</v>
      </c>
      <c r="D4210" s="4">
        <v>1563</v>
      </c>
      <c r="E4210" s="37">
        <v>38352</v>
      </c>
      <c r="F4210" s="53" t="s">
        <v>1023</v>
      </c>
    </row>
    <row r="4211" spans="1:6" ht="24.95" customHeight="1" x14ac:dyDescent="0.2">
      <c r="A4211" s="35">
        <v>4209</v>
      </c>
      <c r="B4211" s="36" t="s">
        <v>3740</v>
      </c>
      <c r="C4211" s="3">
        <v>3955.8039851714552</v>
      </c>
      <c r="D4211" s="4">
        <v>1342</v>
      </c>
      <c r="E4211" s="37">
        <v>38639</v>
      </c>
      <c r="F4211" s="53" t="s">
        <v>1260</v>
      </c>
    </row>
    <row r="4212" spans="1:6" ht="24.95" customHeight="1" x14ac:dyDescent="0.2">
      <c r="A4212" s="35">
        <v>4210</v>
      </c>
      <c r="B4212" s="36" t="s">
        <v>4799</v>
      </c>
      <c r="C4212" s="3">
        <v>3948.1000926784059</v>
      </c>
      <c r="D4212" s="4">
        <v>917</v>
      </c>
      <c r="E4212" s="37">
        <v>41040</v>
      </c>
      <c r="F4212" s="53" t="s">
        <v>4800</v>
      </c>
    </row>
    <row r="4213" spans="1:6" ht="24.95" customHeight="1" x14ac:dyDescent="0.2">
      <c r="A4213" s="35">
        <v>4211</v>
      </c>
      <c r="B4213" s="36" t="s">
        <v>6431</v>
      </c>
      <c r="C4213" s="3">
        <f>'2023'!E217</f>
        <v>3945.5</v>
      </c>
      <c r="D4213" s="4">
        <f>'2023'!F217</f>
        <v>624</v>
      </c>
      <c r="E4213" s="37">
        <v>45044</v>
      </c>
      <c r="F4213" s="53" t="s">
        <v>5459</v>
      </c>
    </row>
    <row r="4214" spans="1:6" ht="24.95" customHeight="1" x14ac:dyDescent="0.2">
      <c r="A4214" s="35">
        <v>4212</v>
      </c>
      <c r="B4214" s="36" t="s">
        <v>3741</v>
      </c>
      <c r="C4214" s="3">
        <v>3945.4935125115849</v>
      </c>
      <c r="D4214" s="4">
        <v>1287</v>
      </c>
      <c r="E4214" s="37">
        <v>38093</v>
      </c>
      <c r="F4214" s="53" t="s">
        <v>1714</v>
      </c>
    </row>
    <row r="4215" spans="1:6" ht="24.95" customHeight="1" x14ac:dyDescent="0.2">
      <c r="A4215" s="35">
        <v>4213</v>
      </c>
      <c r="B4215" s="36" t="s">
        <v>7339</v>
      </c>
      <c r="C4215" s="3">
        <f>'2024'!E229</f>
        <v>3940.7</v>
      </c>
      <c r="D4215" s="4">
        <f>'2024'!F229</f>
        <v>611</v>
      </c>
      <c r="E4215" s="37">
        <v>45639</v>
      </c>
      <c r="F4215" s="53" t="s">
        <v>220</v>
      </c>
    </row>
    <row r="4216" spans="1:6" ht="24.95" customHeight="1" x14ac:dyDescent="0.2">
      <c r="A4216" s="35">
        <v>4214</v>
      </c>
      <c r="B4216" s="36" t="s">
        <v>3742</v>
      </c>
      <c r="C4216" s="3">
        <v>3933.0398517145509</v>
      </c>
      <c r="D4216" s="4">
        <v>1579</v>
      </c>
      <c r="E4216" s="37">
        <v>36651</v>
      </c>
      <c r="F4216" s="53" t="s">
        <v>176</v>
      </c>
    </row>
    <row r="4217" spans="1:6" ht="24.95" customHeight="1" x14ac:dyDescent="0.2">
      <c r="A4217" s="35">
        <v>4215</v>
      </c>
      <c r="B4217" s="36" t="s">
        <v>3743</v>
      </c>
      <c r="C4217" s="3">
        <v>3932.7502316960149</v>
      </c>
      <c r="D4217" s="4">
        <v>13243</v>
      </c>
      <c r="E4217" s="37">
        <v>34152</v>
      </c>
      <c r="F4217" s="53" t="s">
        <v>2476</v>
      </c>
    </row>
    <row r="4218" spans="1:6" ht="24.95" customHeight="1" x14ac:dyDescent="0.2">
      <c r="A4218" s="35">
        <v>4216</v>
      </c>
      <c r="B4218" s="36" t="s">
        <v>3744</v>
      </c>
      <c r="C4218" s="3">
        <v>3931.1573215940689</v>
      </c>
      <c r="D4218" s="4">
        <v>1080</v>
      </c>
      <c r="E4218" s="37">
        <v>41733</v>
      </c>
      <c r="F4218" s="53" t="s">
        <v>272</v>
      </c>
    </row>
    <row r="4219" spans="1:6" ht="24.95" customHeight="1" x14ac:dyDescent="0.2">
      <c r="A4219" s="35">
        <v>4217</v>
      </c>
      <c r="B4219" s="36" t="s">
        <v>3745</v>
      </c>
      <c r="C4219" s="3">
        <v>3925.5097312326229</v>
      </c>
      <c r="D4219" s="4">
        <v>1918</v>
      </c>
      <c r="E4219" s="37">
        <v>39164</v>
      </c>
      <c r="F4219" s="53" t="s">
        <v>3746</v>
      </c>
    </row>
    <row r="4220" spans="1:6" ht="24.95" customHeight="1" x14ac:dyDescent="0.2">
      <c r="A4220" s="35">
        <v>4218</v>
      </c>
      <c r="B4220" s="36" t="s">
        <v>3747</v>
      </c>
      <c r="C4220" s="3">
        <v>3924.3512511584804</v>
      </c>
      <c r="D4220" s="4">
        <v>1027</v>
      </c>
      <c r="E4220" s="37">
        <v>40354</v>
      </c>
      <c r="F4220" s="53" t="s">
        <v>4</v>
      </c>
    </row>
    <row r="4221" spans="1:6" ht="24.95" customHeight="1" x14ac:dyDescent="0.2">
      <c r="A4221" s="35">
        <v>4219</v>
      </c>
      <c r="B4221" s="36" t="s">
        <v>7340</v>
      </c>
      <c r="C4221" s="3">
        <f>'2024'!E230</f>
        <v>3911.2</v>
      </c>
      <c r="D4221" s="4">
        <f>'2024'!F230</f>
        <v>763</v>
      </c>
      <c r="E4221" s="37">
        <v>45415</v>
      </c>
      <c r="F4221" s="53" t="s">
        <v>311</v>
      </c>
    </row>
    <row r="4222" spans="1:6" ht="24.95" customHeight="1" x14ac:dyDescent="0.2">
      <c r="A4222" s="35">
        <v>4220</v>
      </c>
      <c r="B4222" s="36" t="s">
        <v>3748</v>
      </c>
      <c r="C4222" s="3">
        <v>3901.7238276181652</v>
      </c>
      <c r="D4222" s="4">
        <v>1204</v>
      </c>
      <c r="E4222" s="37">
        <v>41901</v>
      </c>
      <c r="F4222" s="53" t="s">
        <v>311</v>
      </c>
    </row>
    <row r="4223" spans="1:6" ht="24.95" customHeight="1" x14ac:dyDescent="0.2">
      <c r="A4223" s="35">
        <v>4221</v>
      </c>
      <c r="B4223" s="36" t="s">
        <v>6432</v>
      </c>
      <c r="C4223" s="3">
        <f>'2023'!E218</f>
        <v>3897.94</v>
      </c>
      <c r="D4223" s="4">
        <f>'2023'!F218</f>
        <v>599</v>
      </c>
      <c r="E4223" s="37">
        <v>45086</v>
      </c>
      <c r="F4223" s="53" t="s">
        <v>426</v>
      </c>
    </row>
    <row r="4224" spans="1:6" ht="24.95" customHeight="1" x14ac:dyDescent="0.2">
      <c r="A4224" s="35">
        <v>4222</v>
      </c>
      <c r="B4224" s="36" t="s">
        <v>7341</v>
      </c>
      <c r="C4224" s="3">
        <f>'2024'!E231</f>
        <v>3888</v>
      </c>
      <c r="D4224" s="4">
        <f>'2024'!F231</f>
        <v>576</v>
      </c>
      <c r="E4224" s="37">
        <v>45590</v>
      </c>
      <c r="F4224" s="53" t="s">
        <v>129</v>
      </c>
    </row>
    <row r="4225" spans="1:6" ht="24.95" customHeight="1" x14ac:dyDescent="0.2">
      <c r="A4225" s="35">
        <v>4223</v>
      </c>
      <c r="B4225" s="36" t="s">
        <v>3749</v>
      </c>
      <c r="C4225" s="3">
        <v>3875.1158480074146</v>
      </c>
      <c r="D4225" s="4">
        <v>995</v>
      </c>
      <c r="E4225" s="37">
        <v>37533</v>
      </c>
      <c r="F4225" s="53" t="s">
        <v>2341</v>
      </c>
    </row>
    <row r="4226" spans="1:6" ht="24.95" customHeight="1" x14ac:dyDescent="0.2">
      <c r="A4226" s="35">
        <v>4224</v>
      </c>
      <c r="B4226" s="36" t="s">
        <v>3750</v>
      </c>
      <c r="C4226" s="3">
        <v>3872.5092678405931</v>
      </c>
      <c r="D4226" s="4">
        <v>11541</v>
      </c>
      <c r="E4226" s="37">
        <v>34432</v>
      </c>
      <c r="F4226" s="53" t="s">
        <v>176</v>
      </c>
    </row>
    <row r="4227" spans="1:6" ht="24.95" customHeight="1" x14ac:dyDescent="0.2">
      <c r="A4227" s="35">
        <v>4225</v>
      </c>
      <c r="B4227" s="36" t="s">
        <v>3751</v>
      </c>
      <c r="C4227" s="3">
        <v>3869</v>
      </c>
      <c r="D4227" s="4">
        <v>1106</v>
      </c>
      <c r="E4227" s="37">
        <v>42832</v>
      </c>
      <c r="F4227" s="53" t="s">
        <v>220</v>
      </c>
    </row>
    <row r="4228" spans="1:6" ht="24.95" customHeight="1" x14ac:dyDescent="0.2">
      <c r="A4228" s="35">
        <v>4226</v>
      </c>
      <c r="B4228" s="36" t="s">
        <v>3752</v>
      </c>
      <c r="C4228" s="3">
        <v>3863.68</v>
      </c>
      <c r="D4228" s="4">
        <v>1170</v>
      </c>
      <c r="E4228" s="37">
        <v>44365</v>
      </c>
      <c r="F4228" s="53" t="s">
        <v>439</v>
      </c>
    </row>
    <row r="4229" spans="1:6" ht="24.95" customHeight="1" x14ac:dyDescent="0.2">
      <c r="A4229" s="35">
        <v>4227</v>
      </c>
      <c r="B4229" s="36" t="s">
        <v>3753</v>
      </c>
      <c r="C4229" s="3">
        <v>3863.5310472659871</v>
      </c>
      <c r="D4229" s="4">
        <v>1362</v>
      </c>
      <c r="E4229" s="37">
        <v>40193</v>
      </c>
      <c r="F4229" s="53" t="s">
        <v>451</v>
      </c>
    </row>
    <row r="4230" spans="1:6" ht="24.95" customHeight="1" x14ac:dyDescent="0.2">
      <c r="A4230" s="35">
        <v>4228</v>
      </c>
      <c r="B4230" s="36" t="s">
        <v>3754</v>
      </c>
      <c r="C4230" s="3">
        <v>3861.7933271547731</v>
      </c>
      <c r="D4230" s="4">
        <v>1931</v>
      </c>
      <c r="E4230" s="37">
        <v>37050</v>
      </c>
      <c r="F4230" s="53" t="s">
        <v>6520</v>
      </c>
    </row>
    <row r="4231" spans="1:6" ht="24.95" customHeight="1" x14ac:dyDescent="0.2">
      <c r="A4231" s="35">
        <v>4229</v>
      </c>
      <c r="B4231" s="36" t="s">
        <v>3755</v>
      </c>
      <c r="C4231" s="3">
        <v>3861.0692771084341</v>
      </c>
      <c r="D4231" s="4">
        <v>1323</v>
      </c>
      <c r="E4231" s="37">
        <v>38485</v>
      </c>
      <c r="F4231" s="53" t="s">
        <v>1471</v>
      </c>
    </row>
    <row r="4232" spans="1:6" ht="24.95" customHeight="1" x14ac:dyDescent="0.2">
      <c r="A4232" s="35">
        <v>4230</v>
      </c>
      <c r="B4232" s="36" t="s">
        <v>6433</v>
      </c>
      <c r="C4232" s="3">
        <f>'2023'!E219</f>
        <v>3857.16</v>
      </c>
      <c r="D4232" s="4">
        <f>'2023'!F219</f>
        <v>874</v>
      </c>
      <c r="E4232" s="37">
        <v>45135</v>
      </c>
      <c r="F4232" s="53" t="s">
        <v>1864</v>
      </c>
    </row>
    <row r="4233" spans="1:6" ht="24.95" customHeight="1" x14ac:dyDescent="0.2">
      <c r="A4233" s="35">
        <v>4231</v>
      </c>
      <c r="B4233" s="36" t="s">
        <v>6434</v>
      </c>
      <c r="C4233" s="3">
        <f>'2023'!E220</f>
        <v>3842.6000000000004</v>
      </c>
      <c r="D4233" s="4">
        <f>'2023'!F220</f>
        <v>868</v>
      </c>
      <c r="E4233" s="37">
        <v>45058</v>
      </c>
      <c r="F4233" s="53" t="s">
        <v>311</v>
      </c>
    </row>
    <row r="4234" spans="1:6" ht="24.95" customHeight="1" x14ac:dyDescent="0.2">
      <c r="A4234" s="35">
        <v>4232</v>
      </c>
      <c r="B4234" s="36" t="s">
        <v>3756</v>
      </c>
      <c r="C4234" s="3">
        <v>3829.6455050973123</v>
      </c>
      <c r="D4234" s="4">
        <v>1067</v>
      </c>
      <c r="E4234" s="37">
        <v>38170</v>
      </c>
      <c r="F4234" s="53" t="s">
        <v>227</v>
      </c>
    </row>
    <row r="4235" spans="1:6" ht="24.95" customHeight="1" x14ac:dyDescent="0.2">
      <c r="A4235" s="35">
        <v>4233</v>
      </c>
      <c r="B4235" s="36" t="s">
        <v>7342</v>
      </c>
      <c r="C4235" s="3">
        <f>'2024'!E232</f>
        <v>3824.4</v>
      </c>
      <c r="D4235" s="4">
        <f>'2024'!F232</f>
        <v>628</v>
      </c>
      <c r="E4235" s="37">
        <v>45506</v>
      </c>
      <c r="F4235" s="53" t="s">
        <v>311</v>
      </c>
    </row>
    <row r="4236" spans="1:6" ht="24.95" customHeight="1" x14ac:dyDescent="0.2">
      <c r="A4236" s="35">
        <v>4234</v>
      </c>
      <c r="B4236" s="36" t="s">
        <v>3757</v>
      </c>
      <c r="C4236" s="3">
        <v>3824.1427247451347</v>
      </c>
      <c r="D4236" s="4">
        <v>1019</v>
      </c>
      <c r="E4236" s="37">
        <v>36217</v>
      </c>
      <c r="F4236" s="53" t="s">
        <v>6520</v>
      </c>
    </row>
    <row r="4237" spans="1:6" ht="24.95" customHeight="1" x14ac:dyDescent="0.2">
      <c r="A4237" s="35">
        <v>4235</v>
      </c>
      <c r="B4237" s="36" t="s">
        <v>3758</v>
      </c>
      <c r="C4237" s="3">
        <v>3817.1918443002783</v>
      </c>
      <c r="D4237" s="4">
        <v>1201</v>
      </c>
      <c r="E4237" s="37">
        <v>37428</v>
      </c>
      <c r="F4237" s="53" t="s">
        <v>678</v>
      </c>
    </row>
    <row r="4238" spans="1:6" ht="24.95" customHeight="1" x14ac:dyDescent="0.2">
      <c r="A4238" s="35">
        <v>4236</v>
      </c>
      <c r="B4238" s="36" t="s">
        <v>3759</v>
      </c>
      <c r="C4238" s="3">
        <v>3808.2136237256723</v>
      </c>
      <c r="D4238" s="4">
        <v>1764</v>
      </c>
      <c r="E4238" s="37">
        <v>36280</v>
      </c>
      <c r="F4238" s="53" t="s">
        <v>3760</v>
      </c>
    </row>
    <row r="4239" spans="1:6" ht="24.95" customHeight="1" x14ac:dyDescent="0.2">
      <c r="A4239" s="35">
        <v>4237</v>
      </c>
      <c r="B4239" s="36" t="s">
        <v>3761</v>
      </c>
      <c r="C4239" s="3">
        <v>3807.51</v>
      </c>
      <c r="D4239" s="4">
        <v>811</v>
      </c>
      <c r="E4239" s="37">
        <v>43637</v>
      </c>
      <c r="F4239" s="53" t="s">
        <v>505</v>
      </c>
    </row>
    <row r="4240" spans="1:6" ht="24.95" customHeight="1" x14ac:dyDescent="0.2">
      <c r="A4240" s="35">
        <v>4238</v>
      </c>
      <c r="B4240" s="36" t="s">
        <v>3762</v>
      </c>
      <c r="C4240" s="3">
        <v>3806.7655236329938</v>
      </c>
      <c r="D4240" s="4">
        <v>1246</v>
      </c>
      <c r="E4240" s="37">
        <v>38030</v>
      </c>
      <c r="F4240" s="53" t="s">
        <v>3581</v>
      </c>
    </row>
    <row r="4241" spans="1:6" ht="24.95" customHeight="1" x14ac:dyDescent="0.2">
      <c r="A4241" s="35">
        <v>4239</v>
      </c>
      <c r="B4241" s="36" t="s">
        <v>3763</v>
      </c>
      <c r="C4241" s="3">
        <v>3802.26</v>
      </c>
      <c r="D4241" s="4">
        <v>672</v>
      </c>
      <c r="E4241" s="37">
        <v>43805</v>
      </c>
      <c r="F4241" s="53" t="s">
        <v>4</v>
      </c>
    </row>
    <row r="4242" spans="1:6" ht="24.95" customHeight="1" x14ac:dyDescent="0.2">
      <c r="A4242" s="35">
        <v>4240</v>
      </c>
      <c r="B4242" s="36" t="s">
        <v>3764</v>
      </c>
      <c r="C4242" s="3">
        <v>3793.7326227988879</v>
      </c>
      <c r="D4242" s="4">
        <v>1526</v>
      </c>
      <c r="E4242" s="37">
        <v>40592</v>
      </c>
      <c r="F4242" s="53" t="s">
        <v>311</v>
      </c>
    </row>
    <row r="4243" spans="1:6" ht="24.95" customHeight="1" x14ac:dyDescent="0.2">
      <c r="A4243" s="35">
        <v>4241</v>
      </c>
      <c r="B4243" s="36" t="s">
        <v>4801</v>
      </c>
      <c r="C4243" s="3">
        <v>3789.0987025023169</v>
      </c>
      <c r="D4243" s="4">
        <v>1067</v>
      </c>
      <c r="E4243" s="37">
        <v>41166</v>
      </c>
      <c r="F4243" s="53" t="s">
        <v>311</v>
      </c>
    </row>
    <row r="4244" spans="1:6" ht="24.95" customHeight="1" x14ac:dyDescent="0.2">
      <c r="A4244" s="35">
        <v>4242</v>
      </c>
      <c r="B4244" s="36" t="s">
        <v>3765</v>
      </c>
      <c r="C4244" s="3">
        <v>3784.8</v>
      </c>
      <c r="D4244" s="4">
        <v>554</v>
      </c>
      <c r="E4244" s="37">
        <v>44603</v>
      </c>
      <c r="F4244" s="53" t="s">
        <v>311</v>
      </c>
    </row>
    <row r="4245" spans="1:6" ht="24.95" customHeight="1" x14ac:dyDescent="0.2">
      <c r="A4245" s="35">
        <v>4243</v>
      </c>
      <c r="B4245" s="36" t="s">
        <v>3766</v>
      </c>
      <c r="C4245" s="3">
        <v>3783.4</v>
      </c>
      <c r="D4245" s="4">
        <v>926</v>
      </c>
      <c r="E4245" s="37">
        <v>42895</v>
      </c>
      <c r="F4245" s="53" t="s">
        <v>451</v>
      </c>
    </row>
    <row r="4246" spans="1:6" ht="24.95" customHeight="1" x14ac:dyDescent="0.2">
      <c r="A4246" s="35">
        <v>4244</v>
      </c>
      <c r="B4246" s="36" t="s">
        <v>3767</v>
      </c>
      <c r="C4246" s="3">
        <v>3768.84</v>
      </c>
      <c r="D4246" s="4">
        <v>682</v>
      </c>
      <c r="E4246" s="37">
        <v>43245</v>
      </c>
      <c r="F4246" s="53" t="s">
        <v>638</v>
      </c>
    </row>
    <row r="4247" spans="1:6" ht="24.95" customHeight="1" x14ac:dyDescent="0.2">
      <c r="A4247" s="35">
        <v>4245</v>
      </c>
      <c r="B4247" s="36" t="s">
        <v>3768</v>
      </c>
      <c r="C4247" s="3">
        <v>3761.7</v>
      </c>
      <c r="D4247" s="4">
        <v>956</v>
      </c>
      <c r="E4247" s="37">
        <v>42685</v>
      </c>
      <c r="F4247" s="53" t="s">
        <v>451</v>
      </c>
    </row>
    <row r="4248" spans="1:6" ht="24.95" customHeight="1" x14ac:dyDescent="0.2">
      <c r="A4248" s="35">
        <v>4246</v>
      </c>
      <c r="B4248" s="36" t="s">
        <v>3769</v>
      </c>
      <c r="C4248" s="3">
        <v>3756.9508804448565</v>
      </c>
      <c r="D4248" s="4">
        <v>2096</v>
      </c>
      <c r="E4248" s="37">
        <v>40312</v>
      </c>
      <c r="F4248" s="53" t="s">
        <v>1722</v>
      </c>
    </row>
    <row r="4249" spans="1:6" ht="24.95" customHeight="1" x14ac:dyDescent="0.2">
      <c r="A4249" s="35">
        <v>4247</v>
      </c>
      <c r="B4249" s="36" t="s">
        <v>7343</v>
      </c>
      <c r="C4249" s="3">
        <f>'2024'!E234</f>
        <v>3748.4399999999996</v>
      </c>
      <c r="D4249" s="4">
        <f>'2024'!F234</f>
        <v>643</v>
      </c>
      <c r="E4249" s="37">
        <v>45379</v>
      </c>
      <c r="F4249" s="53" t="s">
        <v>220</v>
      </c>
    </row>
    <row r="4250" spans="1:6" ht="24.95" customHeight="1" x14ac:dyDescent="0.2">
      <c r="A4250" s="35">
        <v>4248</v>
      </c>
      <c r="B4250" s="36" t="s">
        <v>6435</v>
      </c>
      <c r="C4250" s="3">
        <f>'2023'!E222</f>
        <v>3746.4</v>
      </c>
      <c r="D4250" s="4">
        <f>'2023'!F222</f>
        <v>722</v>
      </c>
      <c r="E4250" s="37">
        <v>44967</v>
      </c>
      <c r="F4250" s="53" t="s">
        <v>311</v>
      </c>
    </row>
    <row r="4251" spans="1:6" ht="24.95" customHeight="1" x14ac:dyDescent="0.2">
      <c r="A4251" s="35">
        <v>4249</v>
      </c>
      <c r="B4251" s="36" t="s">
        <v>7344</v>
      </c>
      <c r="C4251" s="3">
        <f>'2024'!E235</f>
        <v>3739.5</v>
      </c>
      <c r="D4251" s="4">
        <f>'2024'!F235</f>
        <v>769</v>
      </c>
      <c r="E4251" s="37">
        <v>45422</v>
      </c>
      <c r="F4251" s="53" t="s">
        <v>311</v>
      </c>
    </row>
    <row r="4252" spans="1:6" ht="24.95" customHeight="1" x14ac:dyDescent="0.2">
      <c r="A4252" s="35">
        <v>4250</v>
      </c>
      <c r="B4252" s="36" t="s">
        <v>3770</v>
      </c>
      <c r="C4252" s="3">
        <v>3733.6000000000004</v>
      </c>
      <c r="D4252" s="4">
        <v>718</v>
      </c>
      <c r="E4252" s="37">
        <v>43560</v>
      </c>
      <c r="F4252" s="53" t="s">
        <v>220</v>
      </c>
    </row>
    <row r="4253" spans="1:6" ht="24.95" customHeight="1" x14ac:dyDescent="0.2">
      <c r="A4253" s="35">
        <v>4251</v>
      </c>
      <c r="B4253" s="36" t="s">
        <v>3780</v>
      </c>
      <c r="C4253" s="3">
        <f>3679+'2023'!E401</f>
        <v>3729.46</v>
      </c>
      <c r="D4253" s="4">
        <f>884+'2023'!F401</f>
        <v>895</v>
      </c>
      <c r="E4253" s="37">
        <v>43112</v>
      </c>
      <c r="F4253" s="53" t="s">
        <v>2184</v>
      </c>
    </row>
    <row r="4254" spans="1:6" ht="24.95" customHeight="1" x14ac:dyDescent="0.2">
      <c r="A4254" s="35">
        <v>4252</v>
      </c>
      <c r="B4254" s="36" t="s">
        <v>3771</v>
      </c>
      <c r="C4254" s="3">
        <v>3726.41</v>
      </c>
      <c r="D4254" s="4">
        <v>663</v>
      </c>
      <c r="E4254" s="37">
        <v>43707</v>
      </c>
      <c r="F4254" s="53" t="s">
        <v>559</v>
      </c>
    </row>
    <row r="4255" spans="1:6" ht="24.95" customHeight="1" x14ac:dyDescent="0.2">
      <c r="A4255" s="35">
        <v>4253</v>
      </c>
      <c r="B4255" s="36" t="s">
        <v>3772</v>
      </c>
      <c r="C4255" s="3">
        <v>3726.2511584800741</v>
      </c>
      <c r="D4255" s="4">
        <v>1145</v>
      </c>
      <c r="E4255" s="37">
        <v>37225</v>
      </c>
      <c r="F4255" s="53" t="s">
        <v>374</v>
      </c>
    </row>
    <row r="4256" spans="1:6" ht="24.95" customHeight="1" x14ac:dyDescent="0.2">
      <c r="A4256" s="35">
        <v>4254</v>
      </c>
      <c r="B4256" s="36" t="s">
        <v>3773</v>
      </c>
      <c r="C4256" s="3">
        <v>3725</v>
      </c>
      <c r="D4256" s="4">
        <v>1801</v>
      </c>
      <c r="E4256" s="37">
        <v>42693</v>
      </c>
      <c r="F4256" s="53" t="s">
        <v>1869</v>
      </c>
    </row>
    <row r="4257" spans="1:6" ht="24.95" customHeight="1" x14ac:dyDescent="0.2">
      <c r="A4257" s="35">
        <v>4255</v>
      </c>
      <c r="B4257" s="36" t="s">
        <v>3774</v>
      </c>
      <c r="C4257" s="3">
        <v>3716.4</v>
      </c>
      <c r="D4257" s="4">
        <v>1284</v>
      </c>
      <c r="E4257" s="37">
        <v>42734</v>
      </c>
      <c r="F4257" s="53" t="s">
        <v>2239</v>
      </c>
    </row>
    <row r="4258" spans="1:6" ht="24.95" customHeight="1" x14ac:dyDescent="0.2">
      <c r="A4258" s="35">
        <v>4256</v>
      </c>
      <c r="B4258" s="36" t="s">
        <v>3776</v>
      </c>
      <c r="C4258" s="3">
        <v>3707.02</v>
      </c>
      <c r="D4258" s="4">
        <v>813</v>
      </c>
      <c r="E4258" s="37">
        <v>43742</v>
      </c>
      <c r="F4258" s="53" t="s">
        <v>559</v>
      </c>
    </row>
    <row r="4259" spans="1:6" ht="24.95" customHeight="1" x14ac:dyDescent="0.2">
      <c r="A4259" s="35">
        <v>4257</v>
      </c>
      <c r="B4259" s="36" t="s">
        <v>3777</v>
      </c>
      <c r="C4259" s="3">
        <v>3698</v>
      </c>
      <c r="D4259" s="4">
        <v>591</v>
      </c>
      <c r="E4259" s="37">
        <v>44862</v>
      </c>
      <c r="F4259" s="53" t="s">
        <v>129</v>
      </c>
    </row>
    <row r="4260" spans="1:6" ht="24.95" customHeight="1" x14ac:dyDescent="0.2">
      <c r="A4260" s="35">
        <v>4258</v>
      </c>
      <c r="B4260" s="36" t="s">
        <v>3778</v>
      </c>
      <c r="C4260" s="3">
        <v>3695</v>
      </c>
      <c r="D4260" s="4">
        <v>850</v>
      </c>
      <c r="E4260" s="37">
        <v>43063</v>
      </c>
      <c r="F4260" s="53" t="s">
        <v>129</v>
      </c>
    </row>
    <row r="4261" spans="1:6" ht="24.95" customHeight="1" x14ac:dyDescent="0.2">
      <c r="A4261" s="35">
        <v>4259</v>
      </c>
      <c r="B4261" s="36" t="s">
        <v>3779</v>
      </c>
      <c r="C4261" s="3">
        <v>3690.3382761816497</v>
      </c>
      <c r="D4261" s="4">
        <v>1250</v>
      </c>
      <c r="E4261" s="37">
        <v>37862</v>
      </c>
      <c r="F4261" s="53" t="s">
        <v>1714</v>
      </c>
    </row>
    <row r="4262" spans="1:6" ht="24.95" customHeight="1" x14ac:dyDescent="0.2">
      <c r="A4262" s="35">
        <v>4260</v>
      </c>
      <c r="B4262" s="36" t="s">
        <v>7345</v>
      </c>
      <c r="C4262" s="3">
        <f>'2024'!E236</f>
        <v>3689.5</v>
      </c>
      <c r="D4262" s="4">
        <f>'2024'!F236</f>
        <v>1119</v>
      </c>
      <c r="E4262" s="37">
        <v>45317</v>
      </c>
      <c r="F4262" s="53" t="s">
        <v>2184</v>
      </c>
    </row>
    <row r="4263" spans="1:6" ht="24.95" customHeight="1" x14ac:dyDescent="0.2">
      <c r="A4263" s="35">
        <v>4261</v>
      </c>
      <c r="B4263" s="36" t="s">
        <v>3781</v>
      </c>
      <c r="C4263" s="3">
        <v>3670.0499999999997</v>
      </c>
      <c r="D4263" s="4">
        <v>613</v>
      </c>
      <c r="E4263" s="37">
        <v>44043</v>
      </c>
      <c r="F4263" s="53" t="s">
        <v>4</v>
      </c>
    </row>
    <row r="4264" spans="1:6" ht="24.95" customHeight="1" x14ac:dyDescent="0.2">
      <c r="A4264" s="35">
        <v>4262</v>
      </c>
      <c r="B4264" s="36" t="s">
        <v>3782</v>
      </c>
      <c r="C4264" s="3">
        <v>3668.3200000000006</v>
      </c>
      <c r="D4264" s="4">
        <v>1231</v>
      </c>
      <c r="E4264" s="37">
        <v>42447</v>
      </c>
      <c r="F4264" s="53" t="s">
        <v>511</v>
      </c>
    </row>
    <row r="4265" spans="1:6" ht="24.95" customHeight="1" x14ac:dyDescent="0.2">
      <c r="A4265" s="35">
        <v>4263</v>
      </c>
      <c r="B4265" s="36" t="s">
        <v>3783</v>
      </c>
      <c r="C4265" s="3">
        <v>3663.4036144578313</v>
      </c>
      <c r="D4265" s="4">
        <v>3608</v>
      </c>
      <c r="E4265" s="37">
        <v>35055</v>
      </c>
      <c r="F4265" s="53" t="s">
        <v>6530</v>
      </c>
    </row>
    <row r="4266" spans="1:6" ht="24.95" customHeight="1" x14ac:dyDescent="0.2">
      <c r="A4266" s="35">
        <v>4264</v>
      </c>
      <c r="B4266" s="36" t="s">
        <v>7346</v>
      </c>
      <c r="C4266" s="3">
        <f>'2024'!E237</f>
        <v>3662.4700000000003</v>
      </c>
      <c r="D4266" s="4">
        <f>'2024'!F237</f>
        <v>540</v>
      </c>
      <c r="E4266" s="37">
        <v>45415</v>
      </c>
      <c r="F4266" s="53" t="s">
        <v>1864</v>
      </c>
    </row>
    <row r="4267" spans="1:6" ht="24.95" customHeight="1" x14ac:dyDescent="0.2">
      <c r="A4267" s="35">
        <v>4265</v>
      </c>
      <c r="B4267" s="36" t="s">
        <v>3784</v>
      </c>
      <c r="C4267" s="3">
        <v>3658.7200000000003</v>
      </c>
      <c r="D4267" s="4">
        <v>971</v>
      </c>
      <c r="E4267" s="37">
        <v>42615</v>
      </c>
      <c r="F4267" s="53" t="s">
        <v>511</v>
      </c>
    </row>
    <row r="4268" spans="1:6" ht="24.95" customHeight="1" x14ac:dyDescent="0.2">
      <c r="A4268" s="35">
        <v>4266</v>
      </c>
      <c r="B4268" s="36" t="s">
        <v>3785</v>
      </c>
      <c r="C4268" s="3">
        <v>3657.9691473586659</v>
      </c>
      <c r="D4268" s="4">
        <v>856</v>
      </c>
      <c r="E4268" s="37">
        <v>41992</v>
      </c>
      <c r="F4268" s="53" t="s">
        <v>817</v>
      </c>
    </row>
    <row r="4269" spans="1:6" ht="24.95" customHeight="1" x14ac:dyDescent="0.2">
      <c r="A4269" s="35">
        <v>4267</v>
      </c>
      <c r="B4269" s="36" t="s">
        <v>3786</v>
      </c>
      <c r="C4269" s="3">
        <v>3657.61</v>
      </c>
      <c r="D4269" s="4">
        <v>815</v>
      </c>
      <c r="E4269" s="37">
        <v>42118</v>
      </c>
      <c r="F4269" s="53" t="s">
        <v>817</v>
      </c>
    </row>
    <row r="4270" spans="1:6" ht="24.95" customHeight="1" x14ac:dyDescent="0.2">
      <c r="A4270" s="35">
        <v>4268</v>
      </c>
      <c r="B4270" s="36" t="s">
        <v>3787</v>
      </c>
      <c r="C4270" s="3">
        <v>3656</v>
      </c>
      <c r="D4270" s="4">
        <v>831</v>
      </c>
      <c r="E4270" s="37">
        <v>43868</v>
      </c>
      <c r="F4270" s="53" t="s">
        <v>559</v>
      </c>
    </row>
    <row r="4271" spans="1:6" ht="24.95" customHeight="1" x14ac:dyDescent="0.2">
      <c r="A4271" s="35">
        <v>4269</v>
      </c>
      <c r="B4271" s="36" t="s">
        <v>3788</v>
      </c>
      <c r="C4271" s="3">
        <v>3651.5291936978683</v>
      </c>
      <c r="D4271" s="4">
        <v>1475</v>
      </c>
      <c r="E4271" s="37">
        <v>38233</v>
      </c>
      <c r="F4271" s="53" t="s">
        <v>763</v>
      </c>
    </row>
    <row r="4272" spans="1:6" ht="24.95" customHeight="1" x14ac:dyDescent="0.2">
      <c r="A4272" s="35">
        <v>4270</v>
      </c>
      <c r="B4272" s="36" t="s">
        <v>3789</v>
      </c>
      <c r="C4272" s="3">
        <v>3649.2122335495833</v>
      </c>
      <c r="D4272" s="4">
        <v>1270</v>
      </c>
      <c r="E4272" s="37">
        <v>37316</v>
      </c>
      <c r="F4272" s="53" t="s">
        <v>678</v>
      </c>
    </row>
    <row r="4273" spans="1:6" ht="24.95" customHeight="1" x14ac:dyDescent="0.2">
      <c r="A4273" s="35">
        <v>4271</v>
      </c>
      <c r="B4273" s="36" t="s">
        <v>6436</v>
      </c>
      <c r="C4273" s="3">
        <f>'2023'!E223</f>
        <v>3648.6</v>
      </c>
      <c r="D4273" s="4">
        <f>'2023'!F223</f>
        <v>829</v>
      </c>
      <c r="E4273" s="37">
        <v>44988</v>
      </c>
      <c r="F4273" s="53" t="s">
        <v>311</v>
      </c>
    </row>
    <row r="4274" spans="1:6" ht="24.95" customHeight="1" x14ac:dyDescent="0.2">
      <c r="A4274" s="35">
        <v>4272</v>
      </c>
      <c r="B4274" s="36" t="s">
        <v>6437</v>
      </c>
      <c r="C4274" s="3">
        <f>'2023'!E224</f>
        <v>3612.85</v>
      </c>
      <c r="D4274" s="4">
        <f>'2023'!F224</f>
        <v>652</v>
      </c>
      <c r="E4274" s="37">
        <v>44932</v>
      </c>
      <c r="F4274" s="53" t="s">
        <v>1326</v>
      </c>
    </row>
    <row r="4275" spans="1:6" ht="24.95" customHeight="1" x14ac:dyDescent="0.2">
      <c r="A4275" s="35">
        <v>4273</v>
      </c>
      <c r="B4275" s="36" t="s">
        <v>3790</v>
      </c>
      <c r="C4275" s="3">
        <v>3609.2446709916589</v>
      </c>
      <c r="D4275" s="4">
        <v>983</v>
      </c>
      <c r="E4275" s="37">
        <v>39248</v>
      </c>
      <c r="F4275" s="53" t="s">
        <v>2341</v>
      </c>
    </row>
    <row r="4276" spans="1:6" ht="24.95" customHeight="1" x14ac:dyDescent="0.2">
      <c r="A4276" s="35">
        <v>4274</v>
      </c>
      <c r="B4276" s="36" t="s">
        <v>3791</v>
      </c>
      <c r="C4276" s="3">
        <v>3608.28</v>
      </c>
      <c r="D4276" s="4">
        <v>745</v>
      </c>
      <c r="E4276" s="37">
        <v>42216</v>
      </c>
      <c r="F4276" s="53" t="s">
        <v>817</v>
      </c>
    </row>
    <row r="4277" spans="1:6" ht="24.95" customHeight="1" x14ac:dyDescent="0.2">
      <c r="A4277" s="35">
        <v>4275</v>
      </c>
      <c r="B4277" s="36" t="s">
        <v>3792</v>
      </c>
      <c r="C4277" s="3">
        <v>3596.791010194625</v>
      </c>
      <c r="D4277" s="4">
        <v>1160</v>
      </c>
      <c r="E4277" s="37">
        <v>37974</v>
      </c>
      <c r="F4277" s="53" t="s">
        <v>3793</v>
      </c>
    </row>
    <row r="4278" spans="1:6" ht="24.95" customHeight="1" x14ac:dyDescent="0.2">
      <c r="A4278" s="35">
        <v>4276</v>
      </c>
      <c r="B4278" s="36" t="s">
        <v>3794</v>
      </c>
      <c r="C4278" s="3">
        <v>3589</v>
      </c>
      <c r="D4278" s="4">
        <v>799</v>
      </c>
      <c r="E4278" s="37">
        <v>44617</v>
      </c>
      <c r="F4278" s="53" t="s">
        <v>311</v>
      </c>
    </row>
    <row r="4279" spans="1:6" ht="24.95" customHeight="1" x14ac:dyDescent="0.2">
      <c r="A4279" s="35">
        <v>4277</v>
      </c>
      <c r="B4279" s="36" t="s">
        <v>7347</v>
      </c>
      <c r="C4279" s="3">
        <f>'2024'!E238</f>
        <v>3588.33</v>
      </c>
      <c r="D4279" s="4">
        <f>'2024'!F238</f>
        <v>643</v>
      </c>
      <c r="E4279" s="37">
        <v>45379</v>
      </c>
      <c r="F4279" s="53" t="s">
        <v>220</v>
      </c>
    </row>
    <row r="4280" spans="1:6" ht="24.95" customHeight="1" x14ac:dyDescent="0.2">
      <c r="A4280" s="35">
        <v>4278</v>
      </c>
      <c r="B4280" s="36" t="s">
        <v>3795</v>
      </c>
      <c r="C4280" s="3">
        <v>3583.758109360519</v>
      </c>
      <c r="D4280" s="4">
        <v>1719</v>
      </c>
      <c r="E4280" s="37">
        <v>36574</v>
      </c>
      <c r="F4280" s="53" t="s">
        <v>176</v>
      </c>
    </row>
    <row r="4281" spans="1:6" ht="24.95" customHeight="1" x14ac:dyDescent="0.2">
      <c r="A4281" s="35">
        <v>4279</v>
      </c>
      <c r="B4281" s="36" t="s">
        <v>3796</v>
      </c>
      <c r="C4281" s="3">
        <v>3582.165199258573</v>
      </c>
      <c r="D4281" s="4">
        <v>897</v>
      </c>
      <c r="E4281" s="37">
        <v>41964</v>
      </c>
      <c r="F4281" s="53" t="s">
        <v>505</v>
      </c>
    </row>
    <row r="4282" spans="1:6" ht="24.95" customHeight="1" x14ac:dyDescent="0.2">
      <c r="A4282" s="35">
        <v>4280</v>
      </c>
      <c r="B4282" s="36" t="s">
        <v>4802</v>
      </c>
      <c r="C4282" s="3">
        <v>3582.020389249305</v>
      </c>
      <c r="D4282" s="4">
        <v>991</v>
      </c>
      <c r="E4282" s="37">
        <v>41306</v>
      </c>
      <c r="F4282" s="53" t="s">
        <v>23</v>
      </c>
    </row>
    <row r="4283" spans="1:6" ht="24.95" customHeight="1" x14ac:dyDescent="0.2">
      <c r="A4283" s="35">
        <v>4281</v>
      </c>
      <c r="B4283" s="36" t="s">
        <v>3797</v>
      </c>
      <c r="C4283" s="3">
        <v>3582.020389249305</v>
      </c>
      <c r="D4283" s="4">
        <v>812</v>
      </c>
      <c r="E4283" s="37">
        <v>37645</v>
      </c>
      <c r="F4283" s="53" t="s">
        <v>3798</v>
      </c>
    </row>
    <row r="4284" spans="1:6" ht="24.95" customHeight="1" x14ac:dyDescent="0.2">
      <c r="A4284" s="35">
        <v>4282</v>
      </c>
      <c r="B4284" s="36" t="s">
        <v>3799</v>
      </c>
      <c r="C4284" s="3">
        <v>3572.6000000000004</v>
      </c>
      <c r="D4284" s="4">
        <v>649</v>
      </c>
      <c r="E4284" s="37">
        <v>44036</v>
      </c>
      <c r="F4284" s="53" t="s">
        <v>439</v>
      </c>
    </row>
    <row r="4285" spans="1:6" ht="24.95" customHeight="1" x14ac:dyDescent="0.2">
      <c r="A4285" s="35">
        <v>4283</v>
      </c>
      <c r="B4285" s="36" t="s">
        <v>3800</v>
      </c>
      <c r="C4285" s="3">
        <v>3565.34</v>
      </c>
      <c r="D4285" s="4">
        <v>776</v>
      </c>
      <c r="E4285" s="37">
        <v>42965</v>
      </c>
      <c r="F4285" s="53" t="s">
        <v>2239</v>
      </c>
    </row>
    <row r="4286" spans="1:6" ht="24.95" customHeight="1" x14ac:dyDescent="0.2">
      <c r="A4286" s="35">
        <v>4284</v>
      </c>
      <c r="B4286" s="36" t="s">
        <v>3801</v>
      </c>
      <c r="C4286" s="3">
        <v>3560.5885078776646</v>
      </c>
      <c r="D4286" s="4">
        <v>1551</v>
      </c>
      <c r="E4286" s="37">
        <v>36805</v>
      </c>
      <c r="F4286" s="53" t="s">
        <v>2900</v>
      </c>
    </row>
    <row r="4287" spans="1:6" ht="24.95" customHeight="1" x14ac:dyDescent="0.2">
      <c r="A4287" s="35">
        <v>4285</v>
      </c>
      <c r="B4287" s="36" t="s">
        <v>3802</v>
      </c>
      <c r="C4287" s="3">
        <v>3559.5</v>
      </c>
      <c r="D4287" s="4">
        <v>556</v>
      </c>
      <c r="E4287" s="37">
        <v>44442</v>
      </c>
      <c r="F4287" s="53" t="s">
        <v>451</v>
      </c>
    </row>
    <row r="4288" spans="1:6" ht="24.95" customHeight="1" x14ac:dyDescent="0.2">
      <c r="A4288" s="35">
        <v>4286</v>
      </c>
      <c r="B4288" s="36" t="s">
        <v>4114</v>
      </c>
      <c r="C4288" s="3">
        <f>1532.49+'2023'!E263</f>
        <v>3558.6400000000003</v>
      </c>
      <c r="D4288" s="4">
        <f>358+'2023'!F263</f>
        <v>760</v>
      </c>
      <c r="E4288" s="37">
        <v>44655</v>
      </c>
      <c r="F4288" s="54" t="s">
        <v>220</v>
      </c>
    </row>
    <row r="4289" spans="1:6" ht="24.95" customHeight="1" x14ac:dyDescent="0.2">
      <c r="A4289" s="35">
        <v>4287</v>
      </c>
      <c r="B4289" s="36" t="s">
        <v>3803</v>
      </c>
      <c r="C4289" s="3">
        <v>3558.2715477293791</v>
      </c>
      <c r="D4289" s="4">
        <v>963</v>
      </c>
      <c r="E4289" s="37">
        <v>36231</v>
      </c>
      <c r="F4289" s="53" t="s">
        <v>3804</v>
      </c>
    </row>
    <row r="4290" spans="1:6" ht="24.95" customHeight="1" x14ac:dyDescent="0.2">
      <c r="A4290" s="35">
        <v>4288</v>
      </c>
      <c r="B4290" s="36" t="s">
        <v>3878</v>
      </c>
      <c r="C4290" s="3">
        <f>3132.77+'2023'!E357</f>
        <v>3555.09</v>
      </c>
      <c r="D4290" s="4">
        <f>720+'2023'!F357</f>
        <v>828</v>
      </c>
      <c r="E4290" s="37">
        <v>44827</v>
      </c>
      <c r="F4290" s="53" t="s">
        <v>2184</v>
      </c>
    </row>
    <row r="4291" spans="1:6" ht="24.95" customHeight="1" x14ac:dyDescent="0.2">
      <c r="A4291" s="35">
        <v>4289</v>
      </c>
      <c r="B4291" s="36" t="s">
        <v>6441</v>
      </c>
      <c r="C4291" s="3">
        <f>'2023'!E231</f>
        <v>3552</v>
      </c>
      <c r="D4291" s="4">
        <f>'2023'!F231</f>
        <v>822</v>
      </c>
      <c r="E4291" s="37">
        <v>44981</v>
      </c>
      <c r="F4291" s="53" t="s">
        <v>439</v>
      </c>
    </row>
    <row r="4292" spans="1:6" ht="24.95" customHeight="1" x14ac:dyDescent="0.2">
      <c r="A4292" s="35">
        <v>4290</v>
      </c>
      <c r="B4292" s="36" t="s">
        <v>7348</v>
      </c>
      <c r="C4292" s="3">
        <f>'2024'!E240</f>
        <v>3549.7</v>
      </c>
      <c r="D4292" s="4">
        <f>'2024'!F240</f>
        <v>510</v>
      </c>
      <c r="E4292" s="37">
        <v>45379</v>
      </c>
      <c r="F4292" s="53" t="s">
        <v>220</v>
      </c>
    </row>
    <row r="4293" spans="1:6" ht="24.95" customHeight="1" x14ac:dyDescent="0.2">
      <c r="A4293" s="35">
        <v>4291</v>
      </c>
      <c r="B4293" s="36" t="s">
        <v>4074</v>
      </c>
      <c r="C4293" s="3">
        <f>1846.5+'2023'!E299+'2024'!E331</f>
        <v>3543</v>
      </c>
      <c r="D4293" s="4">
        <f>698+'2023'!F299+'2024'!F331</f>
        <v>1163</v>
      </c>
      <c r="E4293" s="37">
        <v>44440</v>
      </c>
      <c r="F4293" s="53" t="s">
        <v>3194</v>
      </c>
    </row>
    <row r="4294" spans="1:6" ht="24.95" customHeight="1" x14ac:dyDescent="0.2">
      <c r="A4294" s="35">
        <v>4292</v>
      </c>
      <c r="B4294" s="36" t="s">
        <v>3805</v>
      </c>
      <c r="C4294" s="3">
        <v>3543</v>
      </c>
      <c r="D4294" s="4">
        <v>689</v>
      </c>
      <c r="E4294" s="37">
        <v>44491</v>
      </c>
      <c r="F4294" s="53" t="s">
        <v>311</v>
      </c>
    </row>
    <row r="4295" spans="1:6" ht="24.95" customHeight="1" x14ac:dyDescent="0.2">
      <c r="A4295" s="35">
        <v>4293</v>
      </c>
      <c r="B4295" s="36" t="s">
        <v>3806</v>
      </c>
      <c r="C4295" s="3">
        <v>3540.1702965708992</v>
      </c>
      <c r="D4295" s="4">
        <v>968</v>
      </c>
      <c r="E4295" s="37">
        <v>40543</v>
      </c>
      <c r="F4295" s="53" t="s">
        <v>6526</v>
      </c>
    </row>
    <row r="4296" spans="1:6" ht="24.95" customHeight="1" x14ac:dyDescent="0.2">
      <c r="A4296" s="35">
        <v>4294</v>
      </c>
      <c r="B4296" s="36" t="s">
        <v>3807</v>
      </c>
      <c r="C4296" s="3">
        <v>3539.92</v>
      </c>
      <c r="D4296" s="4">
        <v>696</v>
      </c>
      <c r="E4296" s="37">
        <v>43574</v>
      </c>
      <c r="F4296" s="53" t="s">
        <v>505</v>
      </c>
    </row>
    <row r="4297" spans="1:6" ht="24.95" customHeight="1" x14ac:dyDescent="0.2">
      <c r="A4297" s="35">
        <v>4295</v>
      </c>
      <c r="B4297" s="36" t="s">
        <v>3808</v>
      </c>
      <c r="C4297" s="3">
        <v>3532.2000000000007</v>
      </c>
      <c r="D4297" s="4">
        <v>650</v>
      </c>
      <c r="E4297" s="37">
        <v>43560</v>
      </c>
      <c r="F4297" s="53" t="s">
        <v>220</v>
      </c>
    </row>
    <row r="4298" spans="1:6" ht="24.95" customHeight="1" x14ac:dyDescent="0.2">
      <c r="A4298" s="35">
        <v>4296</v>
      </c>
      <c r="B4298" s="36" t="s">
        <v>3809</v>
      </c>
      <c r="C4298" s="3">
        <v>3530</v>
      </c>
      <c r="D4298" s="4">
        <v>1259</v>
      </c>
      <c r="E4298" s="37">
        <v>39969</v>
      </c>
      <c r="F4298" s="53" t="s">
        <v>3810</v>
      </c>
    </row>
    <row r="4299" spans="1:6" ht="24.95" customHeight="1" x14ac:dyDescent="0.2">
      <c r="A4299" s="35">
        <v>4297</v>
      </c>
      <c r="B4299" s="36" t="s">
        <v>3811</v>
      </c>
      <c r="C4299" s="3">
        <v>3528.7303058387397</v>
      </c>
      <c r="D4299" s="4">
        <v>830</v>
      </c>
      <c r="E4299" s="37">
        <v>39976</v>
      </c>
      <c r="F4299" s="53" t="s">
        <v>6529</v>
      </c>
    </row>
    <row r="4300" spans="1:6" ht="24.95" customHeight="1" x14ac:dyDescent="0.2">
      <c r="A4300" s="35">
        <v>4298</v>
      </c>
      <c r="B4300" s="36" t="s">
        <v>3812</v>
      </c>
      <c r="C4300" s="3">
        <v>3516</v>
      </c>
      <c r="D4300" s="4">
        <v>720</v>
      </c>
      <c r="E4300" s="37">
        <v>44568</v>
      </c>
      <c r="F4300" s="53" t="s">
        <v>311</v>
      </c>
    </row>
    <row r="4301" spans="1:6" ht="24.95" customHeight="1" x14ac:dyDescent="0.2">
      <c r="A4301" s="35">
        <v>4299</v>
      </c>
      <c r="B4301" s="36" t="s">
        <v>3813</v>
      </c>
      <c r="C4301" s="3">
        <v>3514</v>
      </c>
      <c r="D4301" s="4">
        <v>690</v>
      </c>
      <c r="E4301" s="37">
        <v>44057</v>
      </c>
      <c r="F4301" s="53" t="s">
        <v>311</v>
      </c>
    </row>
    <row r="4302" spans="1:6" ht="24.95" customHeight="1" x14ac:dyDescent="0.2">
      <c r="A4302" s="35">
        <v>4300</v>
      </c>
      <c r="B4302" s="36" t="s">
        <v>3814</v>
      </c>
      <c r="C4302" s="3">
        <v>3502.4328081557001</v>
      </c>
      <c r="D4302" s="4">
        <v>1068</v>
      </c>
      <c r="E4302" s="37">
        <v>38758</v>
      </c>
      <c r="F4302" s="53" t="s">
        <v>975</v>
      </c>
    </row>
    <row r="4303" spans="1:6" ht="24.95" customHeight="1" x14ac:dyDescent="0.2">
      <c r="A4303" s="35">
        <v>4301</v>
      </c>
      <c r="B4303" s="36" t="s">
        <v>3815</v>
      </c>
      <c r="C4303" s="3">
        <v>3480.33</v>
      </c>
      <c r="D4303" s="4">
        <v>804</v>
      </c>
      <c r="E4303" s="37">
        <v>43987</v>
      </c>
      <c r="F4303" s="53" t="s">
        <v>220</v>
      </c>
    </row>
    <row r="4304" spans="1:6" ht="24.95" customHeight="1" x14ac:dyDescent="0.2">
      <c r="A4304" s="35">
        <v>4302</v>
      </c>
      <c r="B4304" s="36" t="s">
        <v>7349</v>
      </c>
      <c r="C4304" s="3">
        <f>'2024'!E241</f>
        <v>3476.45</v>
      </c>
      <c r="D4304" s="4">
        <f>'2024'!F241</f>
        <v>553</v>
      </c>
      <c r="E4304" s="37">
        <v>45576</v>
      </c>
      <c r="F4304" s="53" t="s">
        <v>6691</v>
      </c>
    </row>
    <row r="4305" spans="1:6" ht="24.95" customHeight="1" x14ac:dyDescent="0.2">
      <c r="A4305" s="35">
        <v>4303</v>
      </c>
      <c r="B4305" s="36" t="s">
        <v>3816</v>
      </c>
      <c r="C4305" s="3">
        <v>3468.5183039851718</v>
      </c>
      <c r="D4305" s="4">
        <v>1137</v>
      </c>
      <c r="E4305" s="37">
        <v>39703</v>
      </c>
      <c r="F4305" s="53" t="s">
        <v>3532</v>
      </c>
    </row>
    <row r="4306" spans="1:6" ht="24.95" customHeight="1" x14ac:dyDescent="0.2">
      <c r="A4306" s="35">
        <v>4304</v>
      </c>
      <c r="B4306" s="36" t="s">
        <v>3817</v>
      </c>
      <c r="C4306" s="3">
        <v>3467.1499999999996</v>
      </c>
      <c r="D4306" s="4">
        <v>1317</v>
      </c>
      <c r="E4306" s="37">
        <v>42412</v>
      </c>
      <c r="F4306" s="53" t="s">
        <v>6519</v>
      </c>
    </row>
    <row r="4307" spans="1:6" ht="24.95" customHeight="1" x14ac:dyDescent="0.2">
      <c r="A4307" s="35">
        <v>4305</v>
      </c>
      <c r="B4307" s="36" t="s">
        <v>3818</v>
      </c>
      <c r="C4307" s="3">
        <v>3462.18</v>
      </c>
      <c r="D4307" s="4">
        <v>714</v>
      </c>
      <c r="E4307" s="37">
        <v>43259</v>
      </c>
      <c r="F4307" s="53" t="s">
        <v>505</v>
      </c>
    </row>
    <row r="4308" spans="1:6" ht="24.95" customHeight="1" x14ac:dyDescent="0.2">
      <c r="A4308" s="35">
        <v>4306</v>
      </c>
      <c r="B4308" s="36" t="s">
        <v>3819</v>
      </c>
      <c r="C4308" s="3">
        <v>3461.4805375347541</v>
      </c>
      <c r="D4308" s="4">
        <v>1042</v>
      </c>
      <c r="E4308" s="37">
        <v>38862</v>
      </c>
      <c r="F4308" s="53" t="s">
        <v>3820</v>
      </c>
    </row>
    <row r="4309" spans="1:6" ht="24.95" customHeight="1" x14ac:dyDescent="0.2">
      <c r="A4309" s="35">
        <v>4307</v>
      </c>
      <c r="B4309" s="36" t="s">
        <v>3821</v>
      </c>
      <c r="C4309" s="3">
        <v>3448.7951807228915</v>
      </c>
      <c r="D4309" s="4">
        <v>2434</v>
      </c>
      <c r="E4309" s="37">
        <v>36637</v>
      </c>
      <c r="F4309" s="53" t="s">
        <v>673</v>
      </c>
    </row>
    <row r="4310" spans="1:6" ht="24.95" customHeight="1" x14ac:dyDescent="0.2">
      <c r="A4310" s="35">
        <v>4308</v>
      </c>
      <c r="B4310" s="36" t="s">
        <v>3822</v>
      </c>
      <c r="C4310" s="3">
        <v>3446.4782205746064</v>
      </c>
      <c r="D4310" s="4">
        <v>1301</v>
      </c>
      <c r="E4310" s="37">
        <v>37358</v>
      </c>
      <c r="F4310" s="53" t="s">
        <v>3823</v>
      </c>
    </row>
    <row r="4311" spans="1:6" ht="24.95" customHeight="1" x14ac:dyDescent="0.2">
      <c r="A4311" s="35">
        <v>4309</v>
      </c>
      <c r="B4311" s="36" t="s">
        <v>6439</v>
      </c>
      <c r="C4311" s="3">
        <f>'2023'!E229</f>
        <v>3446</v>
      </c>
      <c r="D4311" s="4">
        <f>'2023'!F229</f>
        <v>525</v>
      </c>
      <c r="E4311" s="37">
        <v>45121</v>
      </c>
      <c r="F4311" s="53" t="s">
        <v>311</v>
      </c>
    </row>
    <row r="4312" spans="1:6" ht="24.95" customHeight="1" x14ac:dyDescent="0.2">
      <c r="A4312" s="35">
        <v>4310</v>
      </c>
      <c r="B4312" s="36" t="s">
        <v>3825</v>
      </c>
      <c r="C4312" s="3">
        <v>3443</v>
      </c>
      <c r="D4312" s="4">
        <v>819</v>
      </c>
      <c r="E4312" s="37">
        <v>43154</v>
      </c>
      <c r="F4312" s="53" t="s">
        <v>2239</v>
      </c>
    </row>
    <row r="4313" spans="1:6" ht="24.95" customHeight="1" x14ac:dyDescent="0.2">
      <c r="A4313" s="35">
        <v>4311</v>
      </c>
      <c r="B4313" s="36" t="s">
        <v>3824</v>
      </c>
      <c r="C4313" s="3">
        <v>3443</v>
      </c>
      <c r="D4313" s="4">
        <v>808</v>
      </c>
      <c r="E4313" s="37">
        <v>43567</v>
      </c>
      <c r="F4313" s="53" t="s">
        <v>129</v>
      </c>
    </row>
    <row r="4314" spans="1:6" ht="24.95" customHeight="1" x14ac:dyDescent="0.2">
      <c r="A4314" s="35">
        <v>4312</v>
      </c>
      <c r="B4314" s="36" t="s">
        <v>6440</v>
      </c>
      <c r="C4314" s="3">
        <f>'2023'!E230</f>
        <v>3437.66</v>
      </c>
      <c r="D4314" s="4">
        <f>'2023'!F230</f>
        <v>734</v>
      </c>
      <c r="E4314" s="37">
        <v>45072</v>
      </c>
      <c r="F4314" s="53" t="s">
        <v>439</v>
      </c>
    </row>
    <row r="4315" spans="1:6" ht="24.95" customHeight="1" x14ac:dyDescent="0.2">
      <c r="A4315" s="35">
        <v>4313</v>
      </c>
      <c r="B4315" s="36" t="s">
        <v>3826</v>
      </c>
      <c r="C4315" s="3">
        <v>3435</v>
      </c>
      <c r="D4315" s="4">
        <v>695</v>
      </c>
      <c r="E4315" s="37">
        <v>44792</v>
      </c>
      <c r="F4315" s="53" t="s">
        <v>2184</v>
      </c>
    </row>
    <row r="4316" spans="1:6" ht="24.95" customHeight="1" x14ac:dyDescent="0.2">
      <c r="A4316" s="35">
        <v>4314</v>
      </c>
      <c r="B4316" s="36" t="s">
        <v>3827</v>
      </c>
      <c r="C4316" s="3">
        <v>3432.5764596848935</v>
      </c>
      <c r="D4316" s="4">
        <v>1581</v>
      </c>
      <c r="E4316" s="37">
        <v>36966</v>
      </c>
      <c r="F4316" s="53" t="s">
        <v>3828</v>
      </c>
    </row>
    <row r="4317" spans="1:6" ht="24.95" customHeight="1" x14ac:dyDescent="0.2">
      <c r="A4317" s="35">
        <v>4315</v>
      </c>
      <c r="B4317" s="36" t="s">
        <v>3829</v>
      </c>
      <c r="C4317" s="3">
        <v>3427.7799999999997</v>
      </c>
      <c r="D4317" s="4">
        <v>655</v>
      </c>
      <c r="E4317" s="37">
        <v>43707</v>
      </c>
      <c r="F4317" s="53" t="s">
        <v>505</v>
      </c>
    </row>
    <row r="4318" spans="1:6" ht="24.95" customHeight="1" x14ac:dyDescent="0.2">
      <c r="A4318" s="35">
        <v>4316</v>
      </c>
      <c r="B4318" s="36" t="s">
        <v>7350</v>
      </c>
      <c r="C4318" s="3">
        <f>'2024'!E242</f>
        <v>3426</v>
      </c>
      <c r="D4318" s="4">
        <f>'2024'!F242</f>
        <v>587</v>
      </c>
      <c r="E4318" s="37">
        <v>45338</v>
      </c>
      <c r="F4318" s="53" t="s">
        <v>6989</v>
      </c>
    </row>
    <row r="4319" spans="1:6" ht="24.95" customHeight="1" x14ac:dyDescent="0.2">
      <c r="A4319" s="35">
        <v>4317</v>
      </c>
      <c r="B4319" s="36" t="s">
        <v>3830</v>
      </c>
      <c r="C4319" s="3">
        <v>3413.4615384615386</v>
      </c>
      <c r="D4319" s="4">
        <v>1366</v>
      </c>
      <c r="E4319" s="37">
        <v>38051</v>
      </c>
      <c r="F4319" s="53" t="s">
        <v>125</v>
      </c>
    </row>
    <row r="4320" spans="1:6" ht="24.95" customHeight="1" x14ac:dyDescent="0.2">
      <c r="A4320" s="35">
        <v>4318</v>
      </c>
      <c r="B4320" s="36" t="s">
        <v>3831</v>
      </c>
      <c r="C4320" s="3">
        <v>3410.98</v>
      </c>
      <c r="D4320" s="4">
        <v>593</v>
      </c>
      <c r="E4320" s="37">
        <v>44015</v>
      </c>
      <c r="F4320" s="53" t="s">
        <v>505</v>
      </c>
    </row>
    <row r="4321" spans="1:6" ht="24.95" customHeight="1" x14ac:dyDescent="0.2">
      <c r="A4321" s="35">
        <v>4319</v>
      </c>
      <c r="B4321" s="36" t="s">
        <v>3832</v>
      </c>
      <c r="C4321" s="3">
        <v>3407</v>
      </c>
      <c r="D4321" s="4">
        <v>1434</v>
      </c>
      <c r="E4321" s="37">
        <v>42749</v>
      </c>
      <c r="F4321" s="53" t="s">
        <v>1869</v>
      </c>
    </row>
    <row r="4322" spans="1:6" ht="24.95" customHeight="1" x14ac:dyDescent="0.2">
      <c r="A4322" s="35">
        <v>4320</v>
      </c>
      <c r="B4322" s="36" t="s">
        <v>3833</v>
      </c>
      <c r="C4322" s="3">
        <v>3398.4012974976831</v>
      </c>
      <c r="D4322" s="4">
        <v>647</v>
      </c>
      <c r="E4322" s="37">
        <v>41915</v>
      </c>
      <c r="F4322" s="53" t="s">
        <v>817</v>
      </c>
    </row>
    <row r="4323" spans="1:6" ht="24.95" customHeight="1" x14ac:dyDescent="0.2">
      <c r="A4323" s="35">
        <v>4321</v>
      </c>
      <c r="B4323" s="36" t="s">
        <v>3834</v>
      </c>
      <c r="C4323" s="3">
        <v>3393</v>
      </c>
      <c r="D4323" s="4">
        <v>2017</v>
      </c>
      <c r="E4323" s="37">
        <v>43216</v>
      </c>
      <c r="F4323" s="53" t="s">
        <v>3194</v>
      </c>
    </row>
    <row r="4324" spans="1:6" ht="24.95" customHeight="1" x14ac:dyDescent="0.2">
      <c r="A4324" s="35">
        <v>4322</v>
      </c>
      <c r="B4324" s="36" t="s">
        <v>4803</v>
      </c>
      <c r="C4324" s="3">
        <v>3381.0240963855422</v>
      </c>
      <c r="D4324" s="4">
        <v>1650</v>
      </c>
      <c r="E4324" s="37">
        <v>40955</v>
      </c>
      <c r="F4324" s="53" t="s">
        <v>189</v>
      </c>
    </row>
    <row r="4325" spans="1:6" ht="24.95" customHeight="1" x14ac:dyDescent="0.2">
      <c r="A4325" s="35">
        <v>4323</v>
      </c>
      <c r="B4325" s="36" t="s">
        <v>3835</v>
      </c>
      <c r="C4325" s="3">
        <v>3377.71</v>
      </c>
      <c r="D4325" s="4">
        <v>595</v>
      </c>
      <c r="E4325" s="37">
        <v>44414</v>
      </c>
      <c r="F4325" s="53" t="s">
        <v>505</v>
      </c>
    </row>
    <row r="4326" spans="1:6" ht="24.95" customHeight="1" x14ac:dyDescent="0.2">
      <c r="A4326" s="35">
        <v>4324</v>
      </c>
      <c r="B4326" s="36" t="s">
        <v>7351</v>
      </c>
      <c r="C4326" s="3">
        <f>'2024'!E243</f>
        <v>3373</v>
      </c>
      <c r="D4326" s="4">
        <f>'2024'!F243</f>
        <v>262</v>
      </c>
      <c r="E4326" s="37" t="s">
        <v>5863</v>
      </c>
      <c r="F4326" s="54" t="s">
        <v>220</v>
      </c>
    </row>
    <row r="4327" spans="1:6" ht="24.95" customHeight="1" x14ac:dyDescent="0.2">
      <c r="A4327" s="35">
        <v>4325</v>
      </c>
      <c r="B4327" s="36" t="s">
        <v>3836</v>
      </c>
      <c r="C4327" s="3">
        <v>3370.5</v>
      </c>
      <c r="D4327" s="4">
        <v>757</v>
      </c>
      <c r="E4327" s="37">
        <v>43875</v>
      </c>
      <c r="F4327" s="53" t="s">
        <v>311</v>
      </c>
    </row>
    <row r="4328" spans="1:6" ht="24.95" customHeight="1" x14ac:dyDescent="0.2">
      <c r="A4328" s="35">
        <v>4326</v>
      </c>
      <c r="B4328" s="36" t="s">
        <v>3837</v>
      </c>
      <c r="C4328" s="3">
        <v>3369</v>
      </c>
      <c r="D4328" s="4">
        <v>682</v>
      </c>
      <c r="E4328" s="37">
        <v>44568</v>
      </c>
      <c r="F4328" s="53" t="s">
        <v>2184</v>
      </c>
    </row>
    <row r="4329" spans="1:6" ht="24.95" customHeight="1" x14ac:dyDescent="0.2">
      <c r="A4329" s="35">
        <v>4327</v>
      </c>
      <c r="B4329" s="36" t="s">
        <v>3838</v>
      </c>
      <c r="C4329" s="3">
        <v>3366.7</v>
      </c>
      <c r="D4329" s="4">
        <v>696</v>
      </c>
      <c r="E4329" s="37">
        <v>44799</v>
      </c>
      <c r="F4329" s="53" t="s">
        <v>311</v>
      </c>
    </row>
    <row r="4330" spans="1:6" ht="24.95" customHeight="1" x14ac:dyDescent="0.2">
      <c r="A4330" s="35">
        <v>4328</v>
      </c>
      <c r="B4330" s="36" t="s">
        <v>3839</v>
      </c>
      <c r="C4330" s="3">
        <v>3355.69</v>
      </c>
      <c r="D4330" s="4">
        <v>634</v>
      </c>
      <c r="E4330" s="37">
        <v>42860</v>
      </c>
      <c r="F4330" s="53" t="s">
        <v>2527</v>
      </c>
    </row>
    <row r="4331" spans="1:6" ht="24.95" customHeight="1" x14ac:dyDescent="0.2">
      <c r="A4331" s="35">
        <v>4329</v>
      </c>
      <c r="B4331" s="36" t="s">
        <v>7352</v>
      </c>
      <c r="C4331" s="3">
        <f>'2024'!E244</f>
        <v>3349.99</v>
      </c>
      <c r="D4331" s="4">
        <f>'2024'!F244</f>
        <v>710</v>
      </c>
      <c r="E4331" s="37">
        <v>45401</v>
      </c>
      <c r="F4331" s="53" t="s">
        <v>10</v>
      </c>
    </row>
    <row r="4332" spans="1:6" ht="24.95" customHeight="1" x14ac:dyDescent="0.2">
      <c r="A4332" s="35">
        <v>4330</v>
      </c>
      <c r="B4332" s="36" t="s">
        <v>3840</v>
      </c>
      <c r="C4332" s="3">
        <v>3342.6</v>
      </c>
      <c r="D4332" s="4">
        <v>1188</v>
      </c>
      <c r="E4332" s="37">
        <v>42608</v>
      </c>
      <c r="F4332" s="53" t="s">
        <v>2083</v>
      </c>
    </row>
    <row r="4333" spans="1:6" ht="24.95" customHeight="1" x14ac:dyDescent="0.2">
      <c r="A4333" s="35">
        <v>4331</v>
      </c>
      <c r="B4333" s="36" t="s">
        <v>3841</v>
      </c>
      <c r="C4333" s="3">
        <v>3316.36</v>
      </c>
      <c r="D4333" s="4">
        <v>664</v>
      </c>
      <c r="E4333" s="37">
        <v>43049</v>
      </c>
      <c r="F4333" s="53" t="s">
        <v>505</v>
      </c>
    </row>
    <row r="4334" spans="1:6" ht="24.95" customHeight="1" x14ac:dyDescent="0.2">
      <c r="A4334" s="35">
        <v>4332</v>
      </c>
      <c r="B4334" s="36" t="s">
        <v>3842</v>
      </c>
      <c r="C4334" s="3">
        <v>3316.0999999999995</v>
      </c>
      <c r="D4334" s="4">
        <v>601</v>
      </c>
      <c r="E4334" s="37">
        <v>44631</v>
      </c>
      <c r="F4334" s="53" t="s">
        <v>3843</v>
      </c>
    </row>
    <row r="4335" spans="1:6" ht="24.95" customHeight="1" x14ac:dyDescent="0.2">
      <c r="A4335" s="35">
        <v>4333</v>
      </c>
      <c r="B4335" s="36" t="s">
        <v>3844</v>
      </c>
      <c r="C4335" s="3">
        <v>3312.6737720111214</v>
      </c>
      <c r="D4335" s="4">
        <v>1147</v>
      </c>
      <c r="E4335" s="37">
        <v>38065</v>
      </c>
      <c r="F4335" s="53" t="s">
        <v>3845</v>
      </c>
    </row>
    <row r="4336" spans="1:6" ht="24.95" customHeight="1" x14ac:dyDescent="0.2">
      <c r="A4336" s="35">
        <v>4334</v>
      </c>
      <c r="B4336" s="36" t="s">
        <v>3847</v>
      </c>
      <c r="C4336" s="3">
        <v>3307.2868396663575</v>
      </c>
      <c r="D4336" s="4">
        <v>1048</v>
      </c>
      <c r="E4336" s="37">
        <v>39003</v>
      </c>
      <c r="F4336" s="53" t="s">
        <v>3848</v>
      </c>
    </row>
    <row r="4337" spans="1:6" ht="24.95" customHeight="1" x14ac:dyDescent="0.2">
      <c r="A4337" s="35">
        <v>4335</v>
      </c>
      <c r="B4337" s="36" t="s">
        <v>3849</v>
      </c>
      <c r="C4337" s="3">
        <v>3304.5644114921224</v>
      </c>
      <c r="D4337" s="4">
        <v>4492</v>
      </c>
      <c r="E4337" s="37">
        <v>34719</v>
      </c>
      <c r="F4337" s="53" t="s">
        <v>176</v>
      </c>
    </row>
    <row r="4338" spans="1:6" ht="24.95" customHeight="1" x14ac:dyDescent="0.2">
      <c r="A4338" s="35">
        <v>4336</v>
      </c>
      <c r="B4338" s="36" t="s">
        <v>7353</v>
      </c>
      <c r="C4338" s="3">
        <f>'2024'!E246</f>
        <v>3292.46</v>
      </c>
      <c r="D4338" s="4">
        <f>'2024'!F246</f>
        <v>591</v>
      </c>
      <c r="E4338" s="37">
        <v>45345</v>
      </c>
      <c r="F4338" s="53" t="s">
        <v>311</v>
      </c>
    </row>
    <row r="4339" spans="1:6" ht="24.95" customHeight="1" x14ac:dyDescent="0.2">
      <c r="A4339" s="35">
        <v>4337</v>
      </c>
      <c r="B4339" s="36" t="s">
        <v>7354</v>
      </c>
      <c r="C4339" s="3">
        <f>'2024'!E247</f>
        <v>3291.6800000000003</v>
      </c>
      <c r="D4339" s="4">
        <f>'2024'!F247</f>
        <v>630</v>
      </c>
      <c r="E4339" s="37">
        <v>45548</v>
      </c>
      <c r="F4339" s="53" t="s">
        <v>6691</v>
      </c>
    </row>
    <row r="4340" spans="1:6" ht="24.95" customHeight="1" x14ac:dyDescent="0.2">
      <c r="A4340" s="35">
        <v>4338</v>
      </c>
      <c r="B4340" s="36" t="s">
        <v>3850</v>
      </c>
      <c r="C4340" s="3">
        <v>3291.5315106580169</v>
      </c>
      <c r="D4340" s="4">
        <v>1106</v>
      </c>
      <c r="E4340" s="37">
        <v>38898</v>
      </c>
      <c r="F4340" s="53" t="s">
        <v>2297</v>
      </c>
    </row>
    <row r="4341" spans="1:6" ht="24.95" customHeight="1" x14ac:dyDescent="0.2">
      <c r="A4341" s="35">
        <v>4339</v>
      </c>
      <c r="B4341" s="36" t="s">
        <v>3851</v>
      </c>
      <c r="C4341" s="3">
        <v>3283.132530120482</v>
      </c>
      <c r="D4341" s="4">
        <v>1632</v>
      </c>
      <c r="E4341" s="37">
        <v>39059</v>
      </c>
      <c r="F4341" s="53" t="s">
        <v>3852</v>
      </c>
    </row>
    <row r="4342" spans="1:6" ht="24.95" customHeight="1" x14ac:dyDescent="0.2">
      <c r="A4342" s="35">
        <v>4340</v>
      </c>
      <c r="B4342" s="36" t="s">
        <v>3853</v>
      </c>
      <c r="C4342" s="3">
        <v>3282.7849860982392</v>
      </c>
      <c r="D4342" s="4">
        <v>1028</v>
      </c>
      <c r="E4342" s="37">
        <v>38450</v>
      </c>
      <c r="F4342" s="53" t="s">
        <v>1403</v>
      </c>
    </row>
    <row r="4343" spans="1:6" ht="24.95" customHeight="1" x14ac:dyDescent="0.2">
      <c r="A4343" s="35">
        <v>4341</v>
      </c>
      <c r="B4343" s="36" t="s">
        <v>3854</v>
      </c>
      <c r="C4343" s="3">
        <v>3280.8199999999997</v>
      </c>
      <c r="D4343" s="4">
        <v>676</v>
      </c>
      <c r="E4343" s="37">
        <v>43581</v>
      </c>
      <c r="F4343" s="53" t="s">
        <v>4</v>
      </c>
    </row>
    <row r="4344" spans="1:6" ht="24.95" customHeight="1" x14ac:dyDescent="0.2">
      <c r="A4344" s="35">
        <v>4342</v>
      </c>
      <c r="B4344" s="36" t="s">
        <v>3855</v>
      </c>
      <c r="C4344" s="3">
        <v>3280.5</v>
      </c>
      <c r="D4344" s="4">
        <v>578</v>
      </c>
      <c r="E4344" s="37">
        <v>44351</v>
      </c>
      <c r="F4344" s="53" t="s">
        <v>4</v>
      </c>
    </row>
    <row r="4345" spans="1:6" ht="24.95" customHeight="1" x14ac:dyDescent="0.2">
      <c r="A4345" s="35">
        <v>4343</v>
      </c>
      <c r="B4345" s="36" t="s">
        <v>3856</v>
      </c>
      <c r="C4345" s="3">
        <v>3278.788229842447</v>
      </c>
      <c r="D4345" s="4">
        <v>1255</v>
      </c>
      <c r="E4345" s="37">
        <v>39717</v>
      </c>
      <c r="F4345" s="53" t="s">
        <v>2321</v>
      </c>
    </row>
    <row r="4346" spans="1:6" ht="24.95" customHeight="1" x14ac:dyDescent="0.2">
      <c r="A4346" s="35">
        <v>4344</v>
      </c>
      <c r="B4346" s="36" t="s">
        <v>3857</v>
      </c>
      <c r="C4346" s="3">
        <v>3272</v>
      </c>
      <c r="D4346" s="4">
        <v>799</v>
      </c>
      <c r="E4346" s="37">
        <v>42832</v>
      </c>
      <c r="F4346" s="53" t="s">
        <v>220</v>
      </c>
    </row>
    <row r="4347" spans="1:6" ht="24.95" customHeight="1" x14ac:dyDescent="0.2">
      <c r="A4347" s="35">
        <v>4345</v>
      </c>
      <c r="B4347" s="36" t="s">
        <v>3858</v>
      </c>
      <c r="C4347" s="3">
        <v>3270.6</v>
      </c>
      <c r="D4347" s="4">
        <v>679</v>
      </c>
      <c r="E4347" s="37">
        <v>43511</v>
      </c>
      <c r="F4347" s="53" t="s">
        <v>451</v>
      </c>
    </row>
    <row r="4348" spans="1:6" ht="24.95" customHeight="1" x14ac:dyDescent="0.2">
      <c r="A4348" s="35">
        <v>4346</v>
      </c>
      <c r="B4348" s="36" t="s">
        <v>3859</v>
      </c>
      <c r="C4348" s="3">
        <v>3265.08</v>
      </c>
      <c r="D4348" s="4">
        <v>848</v>
      </c>
      <c r="E4348" s="37">
        <v>42783</v>
      </c>
      <c r="F4348" s="53" t="s">
        <v>2631</v>
      </c>
    </row>
    <row r="4349" spans="1:6" ht="24.95" customHeight="1" x14ac:dyDescent="0.2">
      <c r="A4349" s="35">
        <v>4347</v>
      </c>
      <c r="B4349" s="36" t="s">
        <v>3860</v>
      </c>
      <c r="C4349" s="3">
        <v>3263.14874884152</v>
      </c>
      <c r="D4349" s="4">
        <v>1343</v>
      </c>
      <c r="E4349" s="37">
        <v>40306</v>
      </c>
      <c r="F4349" s="53" t="s">
        <v>451</v>
      </c>
    </row>
    <row r="4350" spans="1:6" ht="24.95" customHeight="1" x14ac:dyDescent="0.2">
      <c r="A4350" s="35">
        <v>4348</v>
      </c>
      <c r="B4350" s="36" t="s">
        <v>3861</v>
      </c>
      <c r="C4350" s="3">
        <v>3252.14</v>
      </c>
      <c r="D4350" s="4">
        <v>989</v>
      </c>
      <c r="E4350" s="37">
        <v>42223</v>
      </c>
      <c r="F4350" s="53" t="s">
        <v>311</v>
      </c>
    </row>
    <row r="4351" spans="1:6" ht="24.95" customHeight="1" x14ac:dyDescent="0.2">
      <c r="A4351" s="35">
        <v>4349</v>
      </c>
      <c r="B4351" s="36" t="s">
        <v>3862</v>
      </c>
      <c r="C4351" s="3">
        <v>3251.06</v>
      </c>
      <c r="D4351" s="4">
        <v>484</v>
      </c>
      <c r="E4351" s="37">
        <v>44904</v>
      </c>
      <c r="F4351" s="53" t="s">
        <v>439</v>
      </c>
    </row>
    <row r="4352" spans="1:6" ht="24.95" customHeight="1" x14ac:dyDescent="0.2">
      <c r="A4352" s="35">
        <v>4350</v>
      </c>
      <c r="B4352" s="36" t="s">
        <v>3863</v>
      </c>
      <c r="C4352" s="3">
        <v>3243.4545875810936</v>
      </c>
      <c r="D4352" s="4">
        <v>1178</v>
      </c>
      <c r="E4352" s="37">
        <v>38191</v>
      </c>
      <c r="F4352" s="53" t="s">
        <v>3864</v>
      </c>
    </row>
    <row r="4353" spans="1:6" ht="24.95" customHeight="1" x14ac:dyDescent="0.2">
      <c r="A4353" s="35">
        <v>4351</v>
      </c>
      <c r="B4353" s="36" t="s">
        <v>3865</v>
      </c>
      <c r="C4353" s="3">
        <v>3235.1</v>
      </c>
      <c r="D4353" s="4">
        <v>626</v>
      </c>
      <c r="E4353" s="37">
        <v>43721</v>
      </c>
      <c r="F4353" s="53" t="s">
        <v>3487</v>
      </c>
    </row>
    <row r="4354" spans="1:6" ht="24.95" customHeight="1" x14ac:dyDescent="0.2">
      <c r="A4354" s="35">
        <v>4352</v>
      </c>
      <c r="B4354" s="36" t="s">
        <v>3866</v>
      </c>
      <c r="C4354" s="3">
        <v>3227.4675625579239</v>
      </c>
      <c r="D4354" s="4">
        <v>950</v>
      </c>
      <c r="E4354" s="37">
        <v>38681</v>
      </c>
      <c r="F4354" s="53" t="s">
        <v>1260</v>
      </c>
    </row>
    <row r="4355" spans="1:6" ht="24.95" customHeight="1" x14ac:dyDescent="0.2">
      <c r="A4355" s="35">
        <v>4353</v>
      </c>
      <c r="B4355" s="36" t="s">
        <v>3867</v>
      </c>
      <c r="C4355" s="3">
        <v>3223</v>
      </c>
      <c r="D4355" s="4">
        <v>1653</v>
      </c>
      <c r="E4355" s="37">
        <v>41895</v>
      </c>
      <c r="F4355" s="53" t="s">
        <v>1722</v>
      </c>
    </row>
    <row r="4356" spans="1:6" ht="24.95" customHeight="1" x14ac:dyDescent="0.2">
      <c r="A4356" s="35">
        <v>4354</v>
      </c>
      <c r="B4356" s="36" t="s">
        <v>3868</v>
      </c>
      <c r="C4356" s="3">
        <v>3219.0106580166826</v>
      </c>
      <c r="D4356" s="4">
        <v>930</v>
      </c>
      <c r="E4356" s="37">
        <v>39283</v>
      </c>
      <c r="F4356" s="53" t="s">
        <v>2341</v>
      </c>
    </row>
    <row r="4357" spans="1:6" ht="24.95" customHeight="1" x14ac:dyDescent="0.2">
      <c r="A4357" s="35">
        <v>4355</v>
      </c>
      <c r="B4357" s="36" t="s">
        <v>3869</v>
      </c>
      <c r="C4357" s="3">
        <v>3217</v>
      </c>
      <c r="D4357" s="4">
        <v>835</v>
      </c>
      <c r="E4357" s="37">
        <v>42790</v>
      </c>
      <c r="F4357" s="53" t="s">
        <v>2239</v>
      </c>
    </row>
    <row r="4358" spans="1:6" ht="24.95" customHeight="1" x14ac:dyDescent="0.2">
      <c r="A4358" s="35">
        <v>4356</v>
      </c>
      <c r="B4358" s="36" t="s">
        <v>3870</v>
      </c>
      <c r="C4358" s="3">
        <v>3211.0171455050972</v>
      </c>
      <c r="D4358" s="4">
        <v>907</v>
      </c>
      <c r="E4358" s="37">
        <v>37680</v>
      </c>
      <c r="F4358" s="53" t="s">
        <v>227</v>
      </c>
    </row>
    <row r="4359" spans="1:6" ht="24.95" customHeight="1" x14ac:dyDescent="0.2">
      <c r="A4359" s="35">
        <v>4357</v>
      </c>
      <c r="B4359" s="36" t="s">
        <v>6460</v>
      </c>
      <c r="C4359" s="3">
        <f>'2023'!E260+'2024'!E345</f>
        <v>3207</v>
      </c>
      <c r="D4359" s="4">
        <f>'2023'!F260+'2024'!F345</f>
        <v>610</v>
      </c>
      <c r="E4359" s="37">
        <v>45275</v>
      </c>
      <c r="F4359" s="53" t="s">
        <v>439</v>
      </c>
    </row>
    <row r="4360" spans="1:6" ht="24.95" customHeight="1" x14ac:dyDescent="0.2">
      <c r="A4360" s="35">
        <v>4358</v>
      </c>
      <c r="B4360" s="36" t="s">
        <v>3871</v>
      </c>
      <c r="C4360" s="3">
        <v>3197.69</v>
      </c>
      <c r="D4360" s="4">
        <v>758</v>
      </c>
      <c r="E4360" s="37">
        <v>44092</v>
      </c>
      <c r="F4360" s="53" t="s">
        <v>3872</v>
      </c>
    </row>
    <row r="4361" spans="1:6" ht="24.95" customHeight="1" x14ac:dyDescent="0.2">
      <c r="A4361" s="35">
        <v>4359</v>
      </c>
      <c r="B4361" s="36" t="s">
        <v>7355</v>
      </c>
      <c r="C4361" s="3">
        <f>'2024'!E249</f>
        <v>3193.9</v>
      </c>
      <c r="D4361" s="4">
        <f>'2024'!F249</f>
        <v>530</v>
      </c>
      <c r="E4361" s="37">
        <v>45345</v>
      </c>
      <c r="F4361" s="53" t="s">
        <v>5340</v>
      </c>
    </row>
    <row r="4362" spans="1:6" ht="24.95" customHeight="1" x14ac:dyDescent="0.2">
      <c r="A4362" s="35">
        <v>4360</v>
      </c>
      <c r="B4362" s="36" t="s">
        <v>3873</v>
      </c>
      <c r="C4362" s="3">
        <v>3187.6</v>
      </c>
      <c r="D4362" s="4">
        <v>927</v>
      </c>
      <c r="E4362" s="37">
        <v>42125</v>
      </c>
      <c r="F4362" s="53" t="s">
        <v>311</v>
      </c>
    </row>
    <row r="4363" spans="1:6" ht="24.95" customHeight="1" x14ac:dyDescent="0.2">
      <c r="A4363" s="35">
        <v>4361</v>
      </c>
      <c r="B4363" s="36" t="s">
        <v>3874</v>
      </c>
      <c r="C4363" s="3">
        <v>3186</v>
      </c>
      <c r="D4363" s="4">
        <v>551</v>
      </c>
      <c r="E4363" s="37">
        <v>44498</v>
      </c>
      <c r="F4363" s="53" t="s">
        <v>439</v>
      </c>
    </row>
    <row r="4364" spans="1:6" ht="24.95" customHeight="1" x14ac:dyDescent="0.2">
      <c r="A4364" s="35">
        <v>4362</v>
      </c>
      <c r="B4364" s="36" t="s">
        <v>3875</v>
      </c>
      <c r="C4364" s="3">
        <v>3180</v>
      </c>
      <c r="D4364" s="4">
        <v>811</v>
      </c>
      <c r="E4364" s="37">
        <v>44106</v>
      </c>
      <c r="F4364" s="53" t="s">
        <v>311</v>
      </c>
    </row>
    <row r="4365" spans="1:6" ht="24.95" customHeight="1" x14ac:dyDescent="0.2">
      <c r="A4365" s="35">
        <v>4363</v>
      </c>
      <c r="B4365" s="36" t="s">
        <v>7356</v>
      </c>
      <c r="C4365" s="3">
        <f>'2024'!E250</f>
        <v>3176.9</v>
      </c>
      <c r="D4365" s="4">
        <f>'2024'!F250</f>
        <v>802</v>
      </c>
      <c r="E4365" s="37">
        <v>45387</v>
      </c>
      <c r="F4365" s="53" t="s">
        <v>4140</v>
      </c>
    </row>
    <row r="4366" spans="1:6" ht="24.95" customHeight="1" x14ac:dyDescent="0.2">
      <c r="A4366" s="35">
        <v>4364</v>
      </c>
      <c r="B4366" s="36" t="s">
        <v>3876</v>
      </c>
      <c r="C4366" s="3">
        <v>3170.4413809082484</v>
      </c>
      <c r="D4366" s="4">
        <v>1389</v>
      </c>
      <c r="E4366" s="37">
        <v>40417</v>
      </c>
      <c r="F4366" s="53" t="s">
        <v>1722</v>
      </c>
    </row>
    <row r="4367" spans="1:6" ht="24.95" customHeight="1" x14ac:dyDescent="0.2">
      <c r="A4367" s="35">
        <v>4365</v>
      </c>
      <c r="B4367" s="36" t="s">
        <v>6442</v>
      </c>
      <c r="C4367" s="3">
        <f>'2023'!E234</f>
        <v>3164.65</v>
      </c>
      <c r="D4367" s="4">
        <f>'2023'!F234</f>
        <v>705</v>
      </c>
      <c r="E4367" s="37">
        <v>44981</v>
      </c>
      <c r="F4367" s="53" t="s">
        <v>311</v>
      </c>
    </row>
    <row r="4368" spans="1:6" ht="24.95" customHeight="1" x14ac:dyDescent="0.2">
      <c r="A4368" s="35">
        <v>4366</v>
      </c>
      <c r="B4368" s="36" t="s">
        <v>3877</v>
      </c>
      <c r="C4368" s="3">
        <v>3145.04</v>
      </c>
      <c r="D4368" s="4">
        <v>854</v>
      </c>
      <c r="E4368" s="37">
        <v>42118</v>
      </c>
      <c r="F4368" s="53" t="s">
        <v>272</v>
      </c>
    </row>
    <row r="4369" spans="1:6" ht="24.95" customHeight="1" x14ac:dyDescent="0.2">
      <c r="A4369" s="35">
        <v>4367</v>
      </c>
      <c r="B4369" s="36" t="s">
        <v>7357</v>
      </c>
      <c r="C4369" s="3">
        <f>'2024'!E252</f>
        <v>3142.4000000000005</v>
      </c>
      <c r="D4369" s="4">
        <f>'2024'!F252</f>
        <v>582</v>
      </c>
      <c r="E4369" s="37">
        <v>45379</v>
      </c>
      <c r="F4369" s="53" t="s">
        <v>220</v>
      </c>
    </row>
    <row r="4370" spans="1:6" ht="24.95" customHeight="1" x14ac:dyDescent="0.2">
      <c r="A4370" s="35">
        <v>4368</v>
      </c>
      <c r="B4370" s="36" t="s">
        <v>3879</v>
      </c>
      <c r="C4370" s="3">
        <v>3129.0546802594995</v>
      </c>
      <c r="D4370" s="4">
        <v>1157</v>
      </c>
      <c r="E4370" s="37">
        <v>37694</v>
      </c>
      <c r="F4370" s="53" t="s">
        <v>2280</v>
      </c>
    </row>
    <row r="4371" spans="1:6" ht="24.95" customHeight="1" x14ac:dyDescent="0.2">
      <c r="A4371" s="35">
        <v>4369</v>
      </c>
      <c r="B4371" s="36" t="s">
        <v>3880</v>
      </c>
      <c r="C4371" s="3">
        <v>3127.4300000000003</v>
      </c>
      <c r="D4371" s="4">
        <v>702</v>
      </c>
      <c r="E4371" s="37">
        <v>44771</v>
      </c>
      <c r="F4371" s="53" t="s">
        <v>311</v>
      </c>
    </row>
    <row r="4372" spans="1:6" ht="24.95" customHeight="1" x14ac:dyDescent="0.2">
      <c r="A4372" s="35">
        <v>4370</v>
      </c>
      <c r="B4372" s="36" t="s">
        <v>3881</v>
      </c>
      <c r="C4372" s="3">
        <v>3111.1200000000003</v>
      </c>
      <c r="D4372" s="4">
        <v>557</v>
      </c>
      <c r="E4372" s="37">
        <v>44491</v>
      </c>
      <c r="F4372" s="53" t="s">
        <v>505</v>
      </c>
    </row>
    <row r="4373" spans="1:6" ht="24.95" customHeight="1" x14ac:dyDescent="0.2">
      <c r="A4373" s="35">
        <v>4371</v>
      </c>
      <c r="B4373" s="36" t="s">
        <v>3882</v>
      </c>
      <c r="C4373" s="3">
        <v>3109.650139017609</v>
      </c>
      <c r="D4373" s="4">
        <v>1374</v>
      </c>
      <c r="E4373" s="37">
        <v>36588</v>
      </c>
      <c r="F4373" s="53" t="s">
        <v>374</v>
      </c>
    </row>
    <row r="4374" spans="1:6" ht="24.95" customHeight="1" x14ac:dyDescent="0.2">
      <c r="A4374" s="35">
        <v>4372</v>
      </c>
      <c r="B4374" s="36" t="s">
        <v>7358</v>
      </c>
      <c r="C4374" s="3">
        <f>'2024'!E253</f>
        <v>3107</v>
      </c>
      <c r="D4374" s="4">
        <f>'2024'!F253</f>
        <v>639</v>
      </c>
      <c r="E4374" s="37">
        <v>45371</v>
      </c>
      <c r="F4374" s="53" t="s">
        <v>1869</v>
      </c>
    </row>
    <row r="4375" spans="1:6" ht="24.95" customHeight="1" x14ac:dyDescent="0.2">
      <c r="A4375" s="35">
        <v>4373</v>
      </c>
      <c r="B4375" s="36" t="s">
        <v>3883</v>
      </c>
      <c r="C4375" s="3">
        <v>3105.3058387395736</v>
      </c>
      <c r="D4375" s="4">
        <v>1253</v>
      </c>
      <c r="E4375" s="37">
        <v>40443</v>
      </c>
      <c r="F4375" s="53" t="s">
        <v>451</v>
      </c>
    </row>
    <row r="4376" spans="1:6" ht="24.95" customHeight="1" x14ac:dyDescent="0.2">
      <c r="A4376" s="35">
        <v>4374</v>
      </c>
      <c r="B4376" s="36" t="s">
        <v>3885</v>
      </c>
      <c r="C4376" s="3">
        <v>3079.5296570898981</v>
      </c>
      <c r="D4376" s="4">
        <v>871</v>
      </c>
      <c r="E4376" s="37">
        <v>40067</v>
      </c>
      <c r="F4376" s="53" t="s">
        <v>176</v>
      </c>
    </row>
    <row r="4377" spans="1:6" ht="24.95" customHeight="1" x14ac:dyDescent="0.2">
      <c r="A4377" s="35">
        <v>4375</v>
      </c>
      <c r="B4377" s="36" t="s">
        <v>3886</v>
      </c>
      <c r="C4377" s="3">
        <v>3075.67</v>
      </c>
      <c r="D4377" s="4">
        <v>504</v>
      </c>
      <c r="E4377" s="37">
        <v>44869</v>
      </c>
      <c r="F4377" s="53" t="s">
        <v>10</v>
      </c>
    </row>
    <row r="4378" spans="1:6" ht="24.95" customHeight="1" x14ac:dyDescent="0.2">
      <c r="A4378" s="35">
        <v>4376</v>
      </c>
      <c r="B4378" s="36" t="s">
        <v>3887</v>
      </c>
      <c r="C4378" s="3">
        <v>3072.58</v>
      </c>
      <c r="D4378" s="4">
        <v>759</v>
      </c>
      <c r="E4378" s="37">
        <v>43224</v>
      </c>
      <c r="F4378" s="53" t="s">
        <v>638</v>
      </c>
    </row>
    <row r="4379" spans="1:6" ht="24.95" customHeight="1" x14ac:dyDescent="0.2">
      <c r="A4379" s="35">
        <v>4377</v>
      </c>
      <c r="B4379" s="36" t="s">
        <v>3888</v>
      </c>
      <c r="C4379" s="3">
        <v>3069.6825764596852</v>
      </c>
      <c r="D4379" s="4">
        <v>1127</v>
      </c>
      <c r="E4379" s="37">
        <v>36616</v>
      </c>
      <c r="F4379" s="53" t="s">
        <v>3889</v>
      </c>
    </row>
    <row r="4380" spans="1:6" ht="24.95" customHeight="1" x14ac:dyDescent="0.2">
      <c r="A4380" s="35">
        <v>4378</v>
      </c>
      <c r="B4380" s="36" t="s">
        <v>7359</v>
      </c>
      <c r="C4380" s="3">
        <f>'2024'!E254</f>
        <v>3053</v>
      </c>
      <c r="D4380" s="4">
        <f>'2024'!F254</f>
        <v>472</v>
      </c>
      <c r="E4380" s="37">
        <v>45618</v>
      </c>
      <c r="F4380" s="53" t="s">
        <v>129</v>
      </c>
    </row>
    <row r="4381" spans="1:6" ht="24.95" customHeight="1" x14ac:dyDescent="0.2">
      <c r="A4381" s="35">
        <v>4379</v>
      </c>
      <c r="B4381" s="36" t="s">
        <v>3890</v>
      </c>
      <c r="C4381" s="3">
        <v>3051.6</v>
      </c>
      <c r="D4381" s="4">
        <v>445</v>
      </c>
      <c r="E4381" s="37">
        <v>43903</v>
      </c>
      <c r="F4381" s="53" t="s">
        <v>505</v>
      </c>
    </row>
    <row r="4382" spans="1:6" ht="24.95" customHeight="1" x14ac:dyDescent="0.2">
      <c r="A4382" s="35">
        <v>4380</v>
      </c>
      <c r="B4382" s="36" t="s">
        <v>3891</v>
      </c>
      <c r="C4382" s="3">
        <v>3031.7423540315108</v>
      </c>
      <c r="D4382" s="4">
        <v>1091</v>
      </c>
      <c r="E4382" s="37">
        <v>37939</v>
      </c>
      <c r="F4382" s="53" t="s">
        <v>176</v>
      </c>
    </row>
    <row r="4383" spans="1:6" ht="24.95" customHeight="1" x14ac:dyDescent="0.2">
      <c r="A4383" s="35">
        <v>4381</v>
      </c>
      <c r="B4383" s="36" t="s">
        <v>3892</v>
      </c>
      <c r="C4383" s="3">
        <v>3030.5600000000004</v>
      </c>
      <c r="D4383" s="4">
        <v>839</v>
      </c>
      <c r="E4383" s="37">
        <v>42244</v>
      </c>
      <c r="F4383" s="53" t="s">
        <v>809</v>
      </c>
    </row>
    <row r="4384" spans="1:6" ht="24.95" customHeight="1" x14ac:dyDescent="0.2">
      <c r="A4384" s="35">
        <v>4382</v>
      </c>
      <c r="B4384" s="36" t="s">
        <v>3893</v>
      </c>
      <c r="C4384" s="3">
        <v>3026.1</v>
      </c>
      <c r="D4384" s="4">
        <v>671</v>
      </c>
      <c r="E4384" s="37">
        <v>43560</v>
      </c>
      <c r="F4384" s="53" t="s">
        <v>220</v>
      </c>
    </row>
    <row r="4385" spans="1:6" ht="24.95" customHeight="1" x14ac:dyDescent="0.2">
      <c r="A4385" s="35">
        <v>4383</v>
      </c>
      <c r="B4385" s="36" t="s">
        <v>3894</v>
      </c>
      <c r="C4385" s="3">
        <v>3025</v>
      </c>
      <c r="D4385" s="4">
        <v>551</v>
      </c>
      <c r="E4385" s="37">
        <v>44344</v>
      </c>
      <c r="F4385" s="53" t="s">
        <v>311</v>
      </c>
    </row>
    <row r="4386" spans="1:6" ht="24.95" customHeight="1" x14ac:dyDescent="0.2">
      <c r="A4386" s="35">
        <v>4384</v>
      </c>
      <c r="B4386" s="36" t="s">
        <v>3895</v>
      </c>
      <c r="C4386" s="3">
        <v>3020.3023632993513</v>
      </c>
      <c r="D4386" s="4">
        <v>1464</v>
      </c>
      <c r="E4386" s="37">
        <v>39584</v>
      </c>
      <c r="F4386" s="53" t="s">
        <v>1541</v>
      </c>
    </row>
    <row r="4387" spans="1:6" ht="24.95" customHeight="1" x14ac:dyDescent="0.2">
      <c r="A4387" s="35">
        <v>4385</v>
      </c>
      <c r="B4387" s="36" t="s">
        <v>3896</v>
      </c>
      <c r="C4387" s="3">
        <v>3020.1575532900833</v>
      </c>
      <c r="D4387" s="4">
        <v>1127</v>
      </c>
      <c r="E4387" s="37">
        <v>37946</v>
      </c>
      <c r="F4387" s="53" t="s">
        <v>1714</v>
      </c>
    </row>
    <row r="4388" spans="1:6" ht="24.95" customHeight="1" x14ac:dyDescent="0.2">
      <c r="A4388" s="35">
        <v>4386</v>
      </c>
      <c r="B4388" s="36" t="s">
        <v>4804</v>
      </c>
      <c r="C4388" s="3">
        <v>3017.9854031510658</v>
      </c>
      <c r="D4388" s="4">
        <v>880</v>
      </c>
      <c r="E4388" s="37">
        <v>40865</v>
      </c>
      <c r="F4388" s="53" t="s">
        <v>4764</v>
      </c>
    </row>
    <row r="4389" spans="1:6" ht="24.95" customHeight="1" x14ac:dyDescent="0.2">
      <c r="A4389" s="35">
        <v>4387</v>
      </c>
      <c r="B4389" s="36" t="s">
        <v>3897</v>
      </c>
      <c r="C4389" s="3">
        <v>3015.2919369786841</v>
      </c>
      <c r="D4389" s="4">
        <v>1579</v>
      </c>
      <c r="E4389" s="37" t="s">
        <v>6517</v>
      </c>
      <c r="F4389" s="53" t="s">
        <v>3898</v>
      </c>
    </row>
    <row r="4390" spans="1:6" ht="24.95" customHeight="1" x14ac:dyDescent="0.2">
      <c r="A4390" s="35">
        <v>4388</v>
      </c>
      <c r="B4390" s="36" t="s">
        <v>3990</v>
      </c>
      <c r="C4390" s="3">
        <f>2320+'2023'!E329</f>
        <v>3014</v>
      </c>
      <c r="D4390" s="4">
        <f>692+'2023'!F329</f>
        <v>890</v>
      </c>
      <c r="E4390" s="37">
        <v>43992</v>
      </c>
      <c r="F4390" s="53" t="s">
        <v>3194</v>
      </c>
    </row>
    <row r="4391" spans="1:6" ht="24.95" customHeight="1" x14ac:dyDescent="0.2">
      <c r="A4391" s="35">
        <v>4389</v>
      </c>
      <c r="B4391" s="36" t="s">
        <v>3899</v>
      </c>
      <c r="C4391" s="3">
        <v>3007.7038924930494</v>
      </c>
      <c r="D4391" s="4">
        <v>5153</v>
      </c>
      <c r="E4391" s="37">
        <v>34691</v>
      </c>
      <c r="F4391" s="53" t="s">
        <v>2476</v>
      </c>
    </row>
    <row r="4392" spans="1:6" ht="24.95" customHeight="1" x14ac:dyDescent="0.2">
      <c r="A4392" s="35">
        <v>4390</v>
      </c>
      <c r="B4392" s="36" t="s">
        <v>3900</v>
      </c>
      <c r="C4392" s="3">
        <v>3007.0088044485638</v>
      </c>
      <c r="D4392" s="4">
        <v>856</v>
      </c>
      <c r="E4392" s="37">
        <v>38646</v>
      </c>
      <c r="F4392" s="53" t="s">
        <v>2666</v>
      </c>
    </row>
    <row r="4393" spans="1:6" ht="24.95" customHeight="1" x14ac:dyDescent="0.2">
      <c r="A4393" s="35">
        <v>4391</v>
      </c>
      <c r="B4393" s="36" t="s">
        <v>3901</v>
      </c>
      <c r="C4393" s="3">
        <v>2991.4999999999991</v>
      </c>
      <c r="D4393" s="4">
        <v>575</v>
      </c>
      <c r="E4393" s="37">
        <v>43560</v>
      </c>
      <c r="F4393" s="53" t="s">
        <v>220</v>
      </c>
    </row>
    <row r="4394" spans="1:6" ht="24.95" customHeight="1" x14ac:dyDescent="0.2">
      <c r="A4394" s="35">
        <v>4392</v>
      </c>
      <c r="B4394" s="36" t="s">
        <v>6482</v>
      </c>
      <c r="C4394" s="3">
        <f>'2023'!E323+'2024'!E273</f>
        <v>2986.5699999999997</v>
      </c>
      <c r="D4394" s="4">
        <f>'2023'!F323+'2024'!F273</f>
        <v>690</v>
      </c>
      <c r="E4394" s="37">
        <v>45289</v>
      </c>
      <c r="F4394" s="53" t="s">
        <v>2184</v>
      </c>
    </row>
    <row r="4395" spans="1:6" ht="24.95" customHeight="1" x14ac:dyDescent="0.2">
      <c r="A4395" s="35">
        <v>4393</v>
      </c>
      <c r="B4395" s="36" t="s">
        <v>3902</v>
      </c>
      <c r="C4395" s="3">
        <v>2982.7965708989805</v>
      </c>
      <c r="D4395" s="4">
        <v>1085</v>
      </c>
      <c r="E4395" s="37">
        <v>40557</v>
      </c>
      <c r="F4395" s="53" t="s">
        <v>451</v>
      </c>
    </row>
    <row r="4396" spans="1:6" ht="24.95" customHeight="1" x14ac:dyDescent="0.2">
      <c r="A4396" s="35">
        <v>4394</v>
      </c>
      <c r="B4396" s="36" t="s">
        <v>7360</v>
      </c>
      <c r="C4396" s="3">
        <f>'2024'!E255</f>
        <v>2982.1</v>
      </c>
      <c r="D4396" s="4">
        <f>'2024'!F255</f>
        <v>510</v>
      </c>
      <c r="E4396" s="37">
        <v>45379</v>
      </c>
      <c r="F4396" s="53" t="s">
        <v>220</v>
      </c>
    </row>
    <row r="4397" spans="1:6" ht="24.95" customHeight="1" x14ac:dyDescent="0.2">
      <c r="A4397" s="35">
        <v>4395</v>
      </c>
      <c r="B4397" s="36" t="s">
        <v>6444</v>
      </c>
      <c r="C4397" s="3">
        <f>'2023'!E237</f>
        <v>2972.4800000000005</v>
      </c>
      <c r="D4397" s="4">
        <f>'2023'!F237</f>
        <v>434</v>
      </c>
      <c r="E4397" s="37">
        <v>45275</v>
      </c>
      <c r="F4397" s="53" t="s">
        <v>5709</v>
      </c>
    </row>
    <row r="4398" spans="1:6" ht="24.95" customHeight="1" x14ac:dyDescent="0.2">
      <c r="A4398" s="35">
        <v>4396</v>
      </c>
      <c r="B4398" s="36" t="s">
        <v>3903</v>
      </c>
      <c r="C4398" s="3">
        <v>2968.25</v>
      </c>
      <c r="D4398" s="4">
        <v>609</v>
      </c>
      <c r="E4398" s="37">
        <v>43189</v>
      </c>
      <c r="F4398" s="53" t="s">
        <v>220</v>
      </c>
    </row>
    <row r="4399" spans="1:6" ht="24.95" customHeight="1" x14ac:dyDescent="0.2">
      <c r="A4399" s="35">
        <v>4397</v>
      </c>
      <c r="B4399" s="36" t="s">
        <v>3904</v>
      </c>
      <c r="C4399" s="3">
        <v>2966.47</v>
      </c>
      <c r="D4399" s="4">
        <v>692</v>
      </c>
      <c r="E4399" s="37">
        <v>42433</v>
      </c>
      <c r="F4399" s="53" t="s">
        <v>511</v>
      </c>
    </row>
    <row r="4400" spans="1:6" ht="24.95" customHeight="1" x14ac:dyDescent="0.2">
      <c r="A4400" s="35">
        <v>4398</v>
      </c>
      <c r="B4400" s="36" t="s">
        <v>3905</v>
      </c>
      <c r="C4400" s="3">
        <v>2951.8072289156626</v>
      </c>
      <c r="D4400" s="4">
        <v>5774</v>
      </c>
      <c r="E4400" s="37">
        <v>34677</v>
      </c>
      <c r="F4400" s="53" t="s">
        <v>176</v>
      </c>
    </row>
    <row r="4401" spans="1:6" ht="24.95" customHeight="1" x14ac:dyDescent="0.2">
      <c r="A4401" s="35">
        <v>4399</v>
      </c>
      <c r="B4401" s="36" t="s">
        <v>3906</v>
      </c>
      <c r="C4401" s="3">
        <v>2945.7252085264136</v>
      </c>
      <c r="D4401" s="4">
        <v>1215</v>
      </c>
      <c r="E4401" s="37">
        <v>39598</v>
      </c>
      <c r="F4401" s="53" t="s">
        <v>176</v>
      </c>
    </row>
    <row r="4402" spans="1:6" ht="24.95" customHeight="1" x14ac:dyDescent="0.2">
      <c r="A4402" s="35">
        <v>4400</v>
      </c>
      <c r="B4402" s="36" t="s">
        <v>3907</v>
      </c>
      <c r="C4402" s="3">
        <v>2945</v>
      </c>
      <c r="D4402" s="4">
        <v>583</v>
      </c>
      <c r="E4402" s="37">
        <v>44064</v>
      </c>
      <c r="F4402" s="53" t="s">
        <v>2155</v>
      </c>
    </row>
    <row r="4403" spans="1:6" ht="24.95" customHeight="1" x14ac:dyDescent="0.2">
      <c r="A4403" s="35">
        <v>4401</v>
      </c>
      <c r="B4403" s="36" t="s">
        <v>3908</v>
      </c>
      <c r="C4403" s="3">
        <v>2939.65</v>
      </c>
      <c r="D4403" s="4">
        <v>814</v>
      </c>
      <c r="E4403" s="37">
        <v>43189</v>
      </c>
      <c r="F4403" s="53" t="s">
        <v>220</v>
      </c>
    </row>
    <row r="4404" spans="1:6" ht="24.95" customHeight="1" x14ac:dyDescent="0.2">
      <c r="A4404" s="35">
        <v>4402</v>
      </c>
      <c r="B4404" s="36" t="s">
        <v>3909</v>
      </c>
      <c r="C4404" s="3">
        <v>2929.2168674698796</v>
      </c>
      <c r="D4404" s="4">
        <v>1311</v>
      </c>
      <c r="E4404" s="37">
        <v>36462</v>
      </c>
      <c r="F4404" s="53" t="s">
        <v>176</v>
      </c>
    </row>
    <row r="4405" spans="1:6" ht="24.95" customHeight="1" x14ac:dyDescent="0.2">
      <c r="A4405" s="35">
        <v>4403</v>
      </c>
      <c r="B4405" s="36" t="s">
        <v>3911</v>
      </c>
      <c r="C4405" s="3">
        <v>2925.4518072289156</v>
      </c>
      <c r="D4405" s="4">
        <v>1027</v>
      </c>
      <c r="E4405" s="37">
        <v>40515</v>
      </c>
      <c r="F4405" s="53" t="s">
        <v>23</v>
      </c>
    </row>
    <row r="4406" spans="1:6" ht="24.95" customHeight="1" x14ac:dyDescent="0.2">
      <c r="A4406" s="35">
        <v>4404</v>
      </c>
      <c r="B4406" s="36" t="s">
        <v>3912</v>
      </c>
      <c r="C4406" s="3">
        <v>2920.8178869323447</v>
      </c>
      <c r="D4406" s="4">
        <v>890</v>
      </c>
      <c r="E4406" s="37">
        <v>40487</v>
      </c>
      <c r="F4406" s="53" t="s">
        <v>4</v>
      </c>
    </row>
    <row r="4407" spans="1:6" ht="24.95" customHeight="1" x14ac:dyDescent="0.2">
      <c r="A4407" s="35">
        <v>4405</v>
      </c>
      <c r="B4407" s="36" t="s">
        <v>6448</v>
      </c>
      <c r="C4407" s="3">
        <f>'2023'!E242</f>
        <v>2911</v>
      </c>
      <c r="D4407" s="4">
        <f>'2023'!F242</f>
        <v>647</v>
      </c>
      <c r="E4407" s="37">
        <v>45016</v>
      </c>
      <c r="F4407" s="53" t="s">
        <v>439</v>
      </c>
    </row>
    <row r="4408" spans="1:6" ht="24.95" customHeight="1" x14ac:dyDescent="0.2">
      <c r="A4408" s="35">
        <v>4406</v>
      </c>
      <c r="B4408" s="36" t="s">
        <v>6445</v>
      </c>
      <c r="C4408" s="3">
        <f>'2023'!E238</f>
        <v>2910</v>
      </c>
      <c r="D4408" s="4">
        <f>'2023'!F238</f>
        <v>528</v>
      </c>
      <c r="E4408" s="37">
        <v>45043</v>
      </c>
      <c r="F4408" s="53" t="s">
        <v>5584</v>
      </c>
    </row>
    <row r="4409" spans="1:6" ht="24.95" customHeight="1" x14ac:dyDescent="0.2">
      <c r="A4409" s="35">
        <v>4407</v>
      </c>
      <c r="B4409" s="36" t="s">
        <v>3915</v>
      </c>
      <c r="C4409" s="3">
        <v>2901.9925857275257</v>
      </c>
      <c r="D4409" s="4">
        <v>1306</v>
      </c>
      <c r="E4409" s="37">
        <v>37099</v>
      </c>
      <c r="F4409" s="53" t="s">
        <v>1890</v>
      </c>
    </row>
    <row r="4410" spans="1:6" ht="24.95" customHeight="1" x14ac:dyDescent="0.2">
      <c r="A4410" s="35">
        <v>4408</v>
      </c>
      <c r="B4410" s="36" t="s">
        <v>3916</v>
      </c>
      <c r="C4410" s="3">
        <v>2899</v>
      </c>
      <c r="D4410" s="4">
        <v>496</v>
      </c>
      <c r="E4410" s="37">
        <v>44379</v>
      </c>
      <c r="F4410" s="53" t="s">
        <v>505</v>
      </c>
    </row>
    <row r="4411" spans="1:6" ht="24.95" customHeight="1" x14ac:dyDescent="0.2">
      <c r="A4411" s="35">
        <v>4409</v>
      </c>
      <c r="B4411" s="36" t="s">
        <v>3917</v>
      </c>
      <c r="C4411" s="3">
        <v>2891.2766450417053</v>
      </c>
      <c r="D4411" s="4">
        <v>1179</v>
      </c>
      <c r="E4411" s="37">
        <v>38485</v>
      </c>
      <c r="F4411" s="53" t="s">
        <v>2570</v>
      </c>
    </row>
    <row r="4412" spans="1:6" ht="24.95" customHeight="1" x14ac:dyDescent="0.2">
      <c r="A4412" s="35">
        <v>4410</v>
      </c>
      <c r="B4412" s="36" t="s">
        <v>4805</v>
      </c>
      <c r="C4412" s="3">
        <v>2887.3667747914737</v>
      </c>
      <c r="D4412" s="4">
        <v>775</v>
      </c>
      <c r="E4412" s="37">
        <v>41390</v>
      </c>
      <c r="F4412" s="53" t="s">
        <v>817</v>
      </c>
    </row>
    <row r="4413" spans="1:6" ht="24.95" customHeight="1" x14ac:dyDescent="0.2">
      <c r="A4413" s="35">
        <v>4411</v>
      </c>
      <c r="B4413" s="36" t="s">
        <v>3918</v>
      </c>
      <c r="C4413" s="3">
        <v>2884.3257645968492</v>
      </c>
      <c r="D4413" s="4">
        <v>867</v>
      </c>
      <c r="E4413" s="37">
        <v>41656</v>
      </c>
      <c r="F4413" s="53" t="s">
        <v>129</v>
      </c>
    </row>
    <row r="4414" spans="1:6" ht="24.95" customHeight="1" x14ac:dyDescent="0.2">
      <c r="A4414" s="35">
        <v>4412</v>
      </c>
      <c r="B4414" s="36" t="s">
        <v>7361</v>
      </c>
      <c r="C4414" s="3">
        <f>'2024'!E256</f>
        <v>2883.5</v>
      </c>
      <c r="D4414" s="4">
        <f>'2024'!F256</f>
        <v>484</v>
      </c>
      <c r="E4414" s="37">
        <v>45632</v>
      </c>
      <c r="F4414" s="53" t="s">
        <v>311</v>
      </c>
    </row>
    <row r="4415" spans="1:6" ht="24.95" customHeight="1" x14ac:dyDescent="0.2">
      <c r="A4415" s="35">
        <v>4413</v>
      </c>
      <c r="B4415" s="36" t="s">
        <v>3919</v>
      </c>
      <c r="C4415" s="3">
        <v>2877.56</v>
      </c>
      <c r="D4415" s="4">
        <v>750</v>
      </c>
      <c r="E4415" s="37">
        <v>42937</v>
      </c>
      <c r="F4415" s="53" t="s">
        <v>439</v>
      </c>
    </row>
    <row r="4416" spans="1:6" ht="24.95" customHeight="1" x14ac:dyDescent="0.2">
      <c r="A4416" s="35">
        <v>4414</v>
      </c>
      <c r="B4416" s="36" t="s">
        <v>3920</v>
      </c>
      <c r="C4416" s="3">
        <v>2877.0852641334568</v>
      </c>
      <c r="D4416" s="4">
        <v>1320</v>
      </c>
      <c r="E4416" s="37">
        <v>37036</v>
      </c>
      <c r="F4416" s="53" t="s">
        <v>374</v>
      </c>
    </row>
    <row r="4417" spans="1:6" ht="24.95" customHeight="1" x14ac:dyDescent="0.2">
      <c r="A4417" s="35">
        <v>4415</v>
      </c>
      <c r="B4417" s="36" t="s">
        <v>6446</v>
      </c>
      <c r="C4417" s="3">
        <f>'2023'!E239</f>
        <v>2873.41</v>
      </c>
      <c r="D4417" s="4">
        <f>'2023'!F239</f>
        <v>478</v>
      </c>
      <c r="E4417" s="37">
        <v>45254</v>
      </c>
      <c r="F4417" s="53" t="s">
        <v>5716</v>
      </c>
    </row>
    <row r="4418" spans="1:6" ht="24.95" customHeight="1" x14ac:dyDescent="0.2">
      <c r="A4418" s="35">
        <v>4416</v>
      </c>
      <c r="B4418" s="36" t="s">
        <v>3921</v>
      </c>
      <c r="C4418" s="3">
        <v>2870.9742817423539</v>
      </c>
      <c r="D4418" s="4">
        <v>1483</v>
      </c>
      <c r="E4418" s="37" t="s">
        <v>6517</v>
      </c>
      <c r="F4418" s="53" t="s">
        <v>3922</v>
      </c>
    </row>
    <row r="4419" spans="1:6" ht="24.95" customHeight="1" x14ac:dyDescent="0.2">
      <c r="A4419" s="35">
        <v>4417</v>
      </c>
      <c r="B4419" s="36" t="s">
        <v>3923</v>
      </c>
      <c r="C4419" s="3">
        <v>2869.03</v>
      </c>
      <c r="D4419" s="4">
        <v>476</v>
      </c>
      <c r="E4419" s="37">
        <v>44400</v>
      </c>
      <c r="F4419" s="53" t="s">
        <v>439</v>
      </c>
    </row>
    <row r="4420" spans="1:6" ht="24.95" customHeight="1" x14ac:dyDescent="0.2">
      <c r="A4420" s="35">
        <v>4418</v>
      </c>
      <c r="B4420" s="36" t="s">
        <v>3924</v>
      </c>
      <c r="C4420" s="3">
        <v>2861.17</v>
      </c>
      <c r="D4420" s="4">
        <v>467</v>
      </c>
      <c r="E4420" s="37">
        <v>44015</v>
      </c>
      <c r="F4420" s="53" t="s">
        <v>505</v>
      </c>
    </row>
    <row r="4421" spans="1:6" ht="24.95" customHeight="1" x14ac:dyDescent="0.2">
      <c r="A4421" s="35">
        <v>4419</v>
      </c>
      <c r="B4421" s="36" t="s">
        <v>6447</v>
      </c>
      <c r="C4421" s="3">
        <f>'2023'!E240</f>
        <v>2852.96</v>
      </c>
      <c r="D4421" s="4">
        <f>'2023'!F240</f>
        <v>526</v>
      </c>
      <c r="E4421" s="37">
        <v>45065</v>
      </c>
      <c r="F4421" s="53" t="s">
        <v>5459</v>
      </c>
    </row>
    <row r="4422" spans="1:6" ht="24.95" customHeight="1" x14ac:dyDescent="0.2">
      <c r="A4422" s="35">
        <v>4420</v>
      </c>
      <c r="B4422" s="36" t="s">
        <v>4047</v>
      </c>
      <c r="C4422" s="3">
        <f>1984.63+'2023'!E314</f>
        <v>2842.13</v>
      </c>
      <c r="D4422" s="4">
        <f>362+'2023'!F314</f>
        <v>607</v>
      </c>
      <c r="E4422" s="37">
        <v>44904</v>
      </c>
      <c r="F4422" s="53" t="s">
        <v>311</v>
      </c>
    </row>
    <row r="4423" spans="1:6" ht="24.95" customHeight="1" x14ac:dyDescent="0.2">
      <c r="A4423" s="35">
        <v>4421</v>
      </c>
      <c r="B4423" s="36" t="s">
        <v>3925</v>
      </c>
      <c r="C4423" s="3">
        <v>2838.5658016682114</v>
      </c>
      <c r="D4423" s="4">
        <v>983</v>
      </c>
      <c r="E4423" s="37" t="s">
        <v>2627</v>
      </c>
      <c r="F4423" s="53" t="s">
        <v>4</v>
      </c>
    </row>
    <row r="4424" spans="1:6" ht="24.95" customHeight="1" x14ac:dyDescent="0.2">
      <c r="A4424" s="35">
        <v>4422</v>
      </c>
      <c r="B4424" s="36" t="s">
        <v>3926</v>
      </c>
      <c r="C4424" s="3">
        <v>2831.94</v>
      </c>
      <c r="D4424" s="4">
        <v>465</v>
      </c>
      <c r="E4424" s="37">
        <v>44071</v>
      </c>
      <c r="F4424" s="53" t="s">
        <v>505</v>
      </c>
    </row>
    <row r="4425" spans="1:6" ht="24.95" customHeight="1" x14ac:dyDescent="0.2">
      <c r="A4425" s="35">
        <v>4423</v>
      </c>
      <c r="B4425" s="36" t="s">
        <v>3927</v>
      </c>
      <c r="C4425" s="3">
        <v>2818</v>
      </c>
      <c r="D4425" s="4">
        <v>687</v>
      </c>
      <c r="E4425" s="37">
        <v>43315</v>
      </c>
      <c r="F4425" s="53" t="s">
        <v>2239</v>
      </c>
    </row>
    <row r="4426" spans="1:6" ht="24.95" customHeight="1" x14ac:dyDescent="0.2">
      <c r="A4426" s="35">
        <v>4424</v>
      </c>
      <c r="B4426" s="36" t="s">
        <v>3928</v>
      </c>
      <c r="C4426" s="3">
        <v>2808.734939759036</v>
      </c>
      <c r="D4426" s="4">
        <v>724</v>
      </c>
      <c r="E4426" s="37">
        <v>37771</v>
      </c>
      <c r="F4426" s="53" t="s">
        <v>3929</v>
      </c>
    </row>
    <row r="4427" spans="1:6" ht="24.95" customHeight="1" x14ac:dyDescent="0.2">
      <c r="A4427" s="35">
        <v>4425</v>
      </c>
      <c r="B4427" s="36" t="s">
        <v>4806</v>
      </c>
      <c r="C4427" s="3">
        <v>2782.6691380908251</v>
      </c>
      <c r="D4427" s="4">
        <v>1438</v>
      </c>
      <c r="E4427" s="37">
        <v>40277</v>
      </c>
      <c r="F4427" s="53" t="s">
        <v>3930</v>
      </c>
    </row>
    <row r="4428" spans="1:6" ht="24.95" customHeight="1" x14ac:dyDescent="0.2">
      <c r="A4428" s="35">
        <v>4426</v>
      </c>
      <c r="B4428" s="36" t="s">
        <v>3931</v>
      </c>
      <c r="C4428" s="3">
        <v>2773.2</v>
      </c>
      <c r="D4428" s="4">
        <v>484</v>
      </c>
      <c r="E4428" s="37">
        <v>44449</v>
      </c>
      <c r="F4428" s="53" t="s">
        <v>505</v>
      </c>
    </row>
    <row r="4429" spans="1:6" ht="24.95" customHeight="1" x14ac:dyDescent="0.2">
      <c r="A4429" s="35">
        <v>4427</v>
      </c>
      <c r="B4429" s="36" t="s">
        <v>3932</v>
      </c>
      <c r="C4429" s="3">
        <v>2763.1</v>
      </c>
      <c r="D4429" s="4">
        <v>775</v>
      </c>
      <c r="E4429" s="37">
        <v>42692</v>
      </c>
      <c r="F4429" s="53" t="s">
        <v>4769</v>
      </c>
    </row>
    <row r="4430" spans="1:6" ht="24.95" customHeight="1" x14ac:dyDescent="0.2">
      <c r="A4430" s="35">
        <v>4428</v>
      </c>
      <c r="B4430" s="36" t="s">
        <v>3933</v>
      </c>
      <c r="C4430" s="3">
        <v>2759.4995366079706</v>
      </c>
      <c r="D4430" s="4">
        <v>1011</v>
      </c>
      <c r="E4430" s="37">
        <v>39906</v>
      </c>
      <c r="F4430" s="53" t="s">
        <v>1722</v>
      </c>
    </row>
    <row r="4431" spans="1:6" ht="24.95" customHeight="1" x14ac:dyDescent="0.2">
      <c r="A4431" s="35">
        <v>4429</v>
      </c>
      <c r="B4431" s="36" t="s">
        <v>3934</v>
      </c>
      <c r="C4431" s="3">
        <v>2756</v>
      </c>
      <c r="D4431" s="4">
        <v>739</v>
      </c>
      <c r="E4431" s="37">
        <v>43728</v>
      </c>
      <c r="F4431" s="53" t="s">
        <v>837</v>
      </c>
    </row>
    <row r="4432" spans="1:6" ht="24.95" customHeight="1" x14ac:dyDescent="0.2">
      <c r="A4432" s="35">
        <v>4430</v>
      </c>
      <c r="B4432" s="36" t="s">
        <v>7362</v>
      </c>
      <c r="C4432" s="3">
        <f>'2024'!E257</f>
        <v>2753</v>
      </c>
      <c r="D4432" s="4">
        <f>'2024'!F257</f>
        <v>847</v>
      </c>
      <c r="E4432" s="37">
        <v>45564</v>
      </c>
      <c r="F4432" s="53" t="s">
        <v>1869</v>
      </c>
    </row>
    <row r="4433" spans="1:6" ht="24.95" customHeight="1" x14ac:dyDescent="0.2">
      <c r="A4433" s="35">
        <v>4431</v>
      </c>
      <c r="B4433" s="36" t="s">
        <v>4807</v>
      </c>
      <c r="C4433" s="3">
        <v>2743.5704355885082</v>
      </c>
      <c r="D4433" s="4">
        <v>821</v>
      </c>
      <c r="E4433" s="37">
        <v>41138</v>
      </c>
      <c r="F4433" s="53" t="s">
        <v>4273</v>
      </c>
    </row>
    <row r="4434" spans="1:6" ht="24.95" customHeight="1" x14ac:dyDescent="0.2">
      <c r="A4434" s="35">
        <v>4432</v>
      </c>
      <c r="B4434" s="36" t="s">
        <v>3935</v>
      </c>
      <c r="C4434" s="3">
        <v>2740.2000000000003</v>
      </c>
      <c r="D4434" s="4">
        <v>804</v>
      </c>
      <c r="E4434" s="37">
        <v>42972</v>
      </c>
      <c r="F4434" s="53" t="s">
        <v>451</v>
      </c>
    </row>
    <row r="4435" spans="1:6" ht="24.95" customHeight="1" x14ac:dyDescent="0.2">
      <c r="A4435" s="35">
        <v>4433</v>
      </c>
      <c r="B4435" s="36" t="s">
        <v>4808</v>
      </c>
      <c r="C4435" s="3">
        <v>2731.9856348470807</v>
      </c>
      <c r="D4435" s="4">
        <v>984</v>
      </c>
      <c r="E4435" s="37">
        <v>40844</v>
      </c>
      <c r="F4435" s="53" t="s">
        <v>451</v>
      </c>
    </row>
    <row r="4436" spans="1:6" ht="24.95" customHeight="1" x14ac:dyDescent="0.2">
      <c r="A4436" s="35">
        <v>4434</v>
      </c>
      <c r="B4436" s="36" t="s">
        <v>7363</v>
      </c>
      <c r="C4436" s="3">
        <f>'2024'!E258</f>
        <v>2730.7</v>
      </c>
      <c r="D4436" s="4">
        <f>'2024'!F258</f>
        <v>610</v>
      </c>
      <c r="E4436" s="37">
        <v>45429</v>
      </c>
      <c r="F4436" s="53" t="s">
        <v>311</v>
      </c>
    </row>
    <row r="4437" spans="1:6" ht="24.95" customHeight="1" x14ac:dyDescent="0.2">
      <c r="A4437" s="35">
        <v>4435</v>
      </c>
      <c r="B4437" s="36" t="s">
        <v>3936</v>
      </c>
      <c r="C4437" s="3">
        <v>2725.0347544022243</v>
      </c>
      <c r="D4437" s="4">
        <v>669</v>
      </c>
      <c r="E4437" s="37">
        <v>41957</v>
      </c>
      <c r="F4437" s="53" t="s">
        <v>272</v>
      </c>
    </row>
    <row r="4438" spans="1:6" ht="24.95" customHeight="1" x14ac:dyDescent="0.2">
      <c r="A4438" s="35">
        <v>4436</v>
      </c>
      <c r="B4438" s="36" t="s">
        <v>3937</v>
      </c>
      <c r="C4438" s="3">
        <v>2712.0018535681188</v>
      </c>
      <c r="D4438" s="4">
        <v>905</v>
      </c>
      <c r="E4438" s="37">
        <v>39445</v>
      </c>
      <c r="F4438" s="53" t="s">
        <v>746</v>
      </c>
    </row>
    <row r="4439" spans="1:6" ht="24.95" customHeight="1" x14ac:dyDescent="0.2">
      <c r="A4439" s="35">
        <v>4437</v>
      </c>
      <c r="B4439" s="36" t="s">
        <v>6449</v>
      </c>
      <c r="C4439" s="3">
        <f>'2023'!E243</f>
        <v>2695.8</v>
      </c>
      <c r="D4439" s="4">
        <f>'2023'!F243</f>
        <v>458</v>
      </c>
      <c r="E4439" s="37">
        <v>45254</v>
      </c>
      <c r="F4439" s="53" t="s">
        <v>2184</v>
      </c>
    </row>
    <row r="4440" spans="1:6" ht="24.95" customHeight="1" x14ac:dyDescent="0.2">
      <c r="A4440" s="35">
        <v>4438</v>
      </c>
      <c r="B4440" s="36" t="s">
        <v>4809</v>
      </c>
      <c r="C4440" s="3">
        <v>2695.2038924930494</v>
      </c>
      <c r="D4440" s="4">
        <v>1103</v>
      </c>
      <c r="E4440" s="37">
        <v>41138</v>
      </c>
      <c r="F4440" s="53" t="s">
        <v>817</v>
      </c>
    </row>
    <row r="4441" spans="1:6" ht="24.95" customHeight="1" x14ac:dyDescent="0.2">
      <c r="A4441" s="35">
        <v>4439</v>
      </c>
      <c r="B4441" s="36" t="s">
        <v>3938</v>
      </c>
      <c r="C4441" s="3">
        <v>2691.7284522706209</v>
      </c>
      <c r="D4441" s="4">
        <v>1183</v>
      </c>
      <c r="E4441" s="37">
        <v>36364</v>
      </c>
      <c r="F4441" s="53" t="s">
        <v>1097</v>
      </c>
    </row>
    <row r="4442" spans="1:6" ht="24.95" customHeight="1" x14ac:dyDescent="0.2">
      <c r="A4442" s="35">
        <v>4440</v>
      </c>
      <c r="B4442" s="36" t="s">
        <v>3939</v>
      </c>
      <c r="C4442" s="3">
        <v>2690.5699721964784</v>
      </c>
      <c r="D4442" s="4">
        <v>1003</v>
      </c>
      <c r="E4442" s="37" t="s">
        <v>2627</v>
      </c>
      <c r="F4442" s="53" t="s">
        <v>227</v>
      </c>
    </row>
    <row r="4443" spans="1:6" ht="24.95" customHeight="1" x14ac:dyDescent="0.2">
      <c r="A4443" s="35">
        <v>4441</v>
      </c>
      <c r="B4443" s="36" t="s">
        <v>3940</v>
      </c>
      <c r="C4443" s="3">
        <v>2687.6737720111214</v>
      </c>
      <c r="D4443" s="4">
        <v>779</v>
      </c>
      <c r="E4443" s="37">
        <v>41186</v>
      </c>
      <c r="F4443" s="53" t="s">
        <v>451</v>
      </c>
    </row>
    <row r="4444" spans="1:6" ht="24.95" customHeight="1" x14ac:dyDescent="0.2">
      <c r="A4444" s="35">
        <v>4442</v>
      </c>
      <c r="B4444" s="36" t="s">
        <v>3941</v>
      </c>
      <c r="C4444" s="3">
        <v>2683.155699721965</v>
      </c>
      <c r="D4444" s="4">
        <v>855</v>
      </c>
      <c r="E4444" s="37">
        <v>38751</v>
      </c>
      <c r="F4444" s="53" t="s">
        <v>1580</v>
      </c>
    </row>
    <row r="4445" spans="1:6" ht="24.95" customHeight="1" x14ac:dyDescent="0.2">
      <c r="A4445" s="35">
        <v>4443</v>
      </c>
      <c r="B4445" s="36" t="s">
        <v>3942</v>
      </c>
      <c r="C4445" s="3">
        <v>2682.5</v>
      </c>
      <c r="D4445" s="4">
        <v>601</v>
      </c>
      <c r="E4445" s="37">
        <v>43189</v>
      </c>
      <c r="F4445" s="53" t="s">
        <v>220</v>
      </c>
    </row>
    <row r="4446" spans="1:6" ht="24.95" customHeight="1" x14ac:dyDescent="0.2">
      <c r="A4446" s="35">
        <v>4444</v>
      </c>
      <c r="B4446" s="36" t="s">
        <v>3943</v>
      </c>
      <c r="C4446" s="3">
        <v>2681</v>
      </c>
      <c r="D4446" s="4">
        <v>770</v>
      </c>
      <c r="E4446" s="37">
        <v>43105</v>
      </c>
      <c r="F4446" s="53" t="s">
        <v>2239</v>
      </c>
    </row>
    <row r="4447" spans="1:6" ht="24.95" customHeight="1" x14ac:dyDescent="0.2">
      <c r="A4447" s="35">
        <v>4445</v>
      </c>
      <c r="B4447" s="36" t="s">
        <v>3944</v>
      </c>
      <c r="C4447" s="3">
        <v>2677.652919369787</v>
      </c>
      <c r="D4447" s="4">
        <v>780</v>
      </c>
      <c r="E4447" s="37">
        <v>39206</v>
      </c>
      <c r="F4447" s="53" t="s">
        <v>2341</v>
      </c>
    </row>
    <row r="4448" spans="1:6" ht="24.95" customHeight="1" x14ac:dyDescent="0.2">
      <c r="A4448" s="35">
        <v>4446</v>
      </c>
      <c r="B4448" s="36" t="s">
        <v>4019</v>
      </c>
      <c r="C4448" s="3">
        <f>2183.5+'2023'!E347</f>
        <v>2668.5</v>
      </c>
      <c r="D4448" s="4">
        <f>539+'2023'!F347</f>
        <v>662</v>
      </c>
      <c r="E4448" s="37">
        <v>44316</v>
      </c>
      <c r="F4448" s="53" t="s">
        <v>220</v>
      </c>
    </row>
    <row r="4449" spans="1:6" ht="24.95" customHeight="1" x14ac:dyDescent="0.2">
      <c r="A4449" s="35">
        <v>4447</v>
      </c>
      <c r="B4449" s="36" t="s">
        <v>6450</v>
      </c>
      <c r="C4449" s="3">
        <f>'2023'!E244</f>
        <v>2663.5299999999997</v>
      </c>
      <c r="D4449" s="4">
        <f>'2023'!F244</f>
        <v>393</v>
      </c>
      <c r="E4449" s="37">
        <v>45023</v>
      </c>
      <c r="F4449" s="53" t="s">
        <v>1864</v>
      </c>
    </row>
    <row r="4450" spans="1:6" ht="24.95" customHeight="1" x14ac:dyDescent="0.2">
      <c r="A4450" s="35">
        <v>4448</v>
      </c>
      <c r="B4450" s="36" t="s">
        <v>3945</v>
      </c>
      <c r="C4450" s="3">
        <v>2660.4494902687675</v>
      </c>
      <c r="D4450" s="4">
        <v>1104</v>
      </c>
      <c r="E4450" s="37">
        <v>37519</v>
      </c>
      <c r="F4450" s="53" t="s">
        <v>678</v>
      </c>
    </row>
    <row r="4451" spans="1:6" ht="24.95" customHeight="1" x14ac:dyDescent="0.2">
      <c r="A4451" s="35">
        <v>4449</v>
      </c>
      <c r="B4451" s="36" t="s">
        <v>3946</v>
      </c>
      <c r="C4451" s="3">
        <v>2652.0505097312325</v>
      </c>
      <c r="D4451" s="4">
        <v>765</v>
      </c>
      <c r="E4451" s="37">
        <v>38240</v>
      </c>
      <c r="F4451" s="53" t="s">
        <v>3521</v>
      </c>
    </row>
    <row r="4452" spans="1:6" ht="24.95" customHeight="1" x14ac:dyDescent="0.2">
      <c r="A4452" s="35">
        <v>4450</v>
      </c>
      <c r="B4452" s="36" t="s">
        <v>3947</v>
      </c>
      <c r="C4452" s="3">
        <v>2645</v>
      </c>
      <c r="D4452" s="4">
        <v>508</v>
      </c>
      <c r="E4452" s="37">
        <v>43882</v>
      </c>
      <c r="F4452" s="53" t="s">
        <v>559</v>
      </c>
    </row>
    <row r="4453" spans="1:6" ht="24.95" customHeight="1" x14ac:dyDescent="0.2">
      <c r="A4453" s="35">
        <v>4451</v>
      </c>
      <c r="B4453" s="36" t="s">
        <v>3948</v>
      </c>
      <c r="C4453" s="3">
        <v>2640.6</v>
      </c>
      <c r="D4453" s="4">
        <v>690</v>
      </c>
      <c r="E4453" s="37">
        <v>42713</v>
      </c>
      <c r="F4453" s="53" t="s">
        <v>2239</v>
      </c>
    </row>
    <row r="4454" spans="1:6" ht="24.95" customHeight="1" x14ac:dyDescent="0.2">
      <c r="A4454" s="35">
        <v>4452</v>
      </c>
      <c r="B4454" s="36" t="s">
        <v>3949</v>
      </c>
      <c r="C4454" s="3">
        <v>2638.293558850788</v>
      </c>
      <c r="D4454" s="4">
        <v>848</v>
      </c>
      <c r="E4454" s="37">
        <v>39696</v>
      </c>
      <c r="F4454" s="53" t="s">
        <v>975</v>
      </c>
    </row>
    <row r="4455" spans="1:6" ht="24.95" customHeight="1" x14ac:dyDescent="0.2">
      <c r="A4455" s="35">
        <v>4453</v>
      </c>
      <c r="B4455" s="36" t="s">
        <v>4013</v>
      </c>
      <c r="C4455" s="3">
        <f>2192.52+'2023'!E355</f>
        <v>2637.52</v>
      </c>
      <c r="D4455" s="4">
        <f>440+'2023'!F355</f>
        <v>507</v>
      </c>
      <c r="E4455" s="37">
        <v>44470</v>
      </c>
      <c r="F4455" s="53" t="s">
        <v>220</v>
      </c>
    </row>
    <row r="4456" spans="1:6" ht="24.95" customHeight="1" x14ac:dyDescent="0.2">
      <c r="A4456" s="35">
        <v>4454</v>
      </c>
      <c r="B4456" s="36" t="s">
        <v>3950</v>
      </c>
      <c r="C4456" s="3">
        <v>2635.68</v>
      </c>
      <c r="D4456" s="4">
        <v>497</v>
      </c>
      <c r="E4456" s="37">
        <v>43063</v>
      </c>
      <c r="F4456" s="53" t="s">
        <v>505</v>
      </c>
    </row>
    <row r="4457" spans="1:6" ht="24.95" customHeight="1" x14ac:dyDescent="0.2">
      <c r="A4457" s="35">
        <v>4455</v>
      </c>
      <c r="B4457" s="36" t="s">
        <v>3951</v>
      </c>
      <c r="C4457" s="3">
        <v>2626.8535681186286</v>
      </c>
      <c r="D4457" s="4">
        <v>764</v>
      </c>
      <c r="E4457" s="37">
        <v>36868</v>
      </c>
      <c r="F4457" s="53" t="s">
        <v>2362</v>
      </c>
    </row>
    <row r="4458" spans="1:6" ht="24.95" customHeight="1" x14ac:dyDescent="0.2">
      <c r="A4458" s="35">
        <v>4456</v>
      </c>
      <c r="B4458" s="36" t="s">
        <v>3952</v>
      </c>
      <c r="C4458" s="3">
        <v>2621.16</v>
      </c>
      <c r="D4458" s="4">
        <v>454</v>
      </c>
      <c r="E4458" s="37">
        <v>44085</v>
      </c>
      <c r="F4458" s="53" t="s">
        <v>4</v>
      </c>
    </row>
    <row r="4459" spans="1:6" ht="24.95" customHeight="1" x14ac:dyDescent="0.2">
      <c r="A4459" s="35">
        <v>4457</v>
      </c>
      <c r="B4459" s="36" t="s">
        <v>7364</v>
      </c>
      <c r="C4459" s="3">
        <f>'2024'!E261</f>
        <v>2619.8000000000002</v>
      </c>
      <c r="D4459" s="4">
        <f>'2024'!F261</f>
        <v>455</v>
      </c>
      <c r="E4459" s="37">
        <v>45379</v>
      </c>
      <c r="F4459" s="53" t="s">
        <v>220</v>
      </c>
    </row>
    <row r="4460" spans="1:6" ht="24.95" customHeight="1" x14ac:dyDescent="0.2">
      <c r="A4460" s="35">
        <v>4458</v>
      </c>
      <c r="B4460" s="36" t="s">
        <v>3953</v>
      </c>
      <c r="C4460" s="3">
        <v>2612.8200000000002</v>
      </c>
      <c r="D4460" s="4">
        <v>488</v>
      </c>
      <c r="E4460" s="37">
        <v>43441</v>
      </c>
      <c r="F4460" s="53" t="s">
        <v>505</v>
      </c>
    </row>
    <row r="4461" spans="1:6" ht="24.95" customHeight="1" x14ac:dyDescent="0.2">
      <c r="A4461" s="35">
        <v>4459</v>
      </c>
      <c r="B4461" s="36" t="s">
        <v>3954</v>
      </c>
      <c r="C4461" s="3">
        <v>2599.6200000000003</v>
      </c>
      <c r="D4461" s="4">
        <v>453</v>
      </c>
      <c r="E4461" s="37">
        <v>44655</v>
      </c>
      <c r="F4461" s="53" t="s">
        <v>220</v>
      </c>
    </row>
    <row r="4462" spans="1:6" ht="24.95" customHeight="1" x14ac:dyDescent="0.2">
      <c r="A4462" s="35">
        <v>4460</v>
      </c>
      <c r="B4462" s="36" t="s">
        <v>3955</v>
      </c>
      <c r="C4462" s="3">
        <v>2599.5</v>
      </c>
      <c r="D4462" s="4">
        <v>704</v>
      </c>
      <c r="E4462" s="37">
        <v>42902</v>
      </c>
      <c r="F4462" s="53" t="s">
        <v>439</v>
      </c>
    </row>
    <row r="4463" spans="1:6" ht="24.95" customHeight="1" x14ac:dyDescent="0.2">
      <c r="A4463" s="35">
        <v>4461</v>
      </c>
      <c r="B4463" s="36" t="s">
        <v>3956</v>
      </c>
      <c r="C4463" s="3">
        <v>2595.0800000000004</v>
      </c>
      <c r="D4463" s="4">
        <v>695</v>
      </c>
      <c r="E4463" s="37">
        <v>42440</v>
      </c>
      <c r="F4463" s="53" t="s">
        <v>1326</v>
      </c>
    </row>
    <row r="4464" spans="1:6" ht="24.95" customHeight="1" x14ac:dyDescent="0.2">
      <c r="A4464" s="35">
        <v>4462</v>
      </c>
      <c r="B4464" s="36" t="s">
        <v>3957</v>
      </c>
      <c r="C4464" s="3">
        <v>2587</v>
      </c>
      <c r="D4464" s="4">
        <v>824</v>
      </c>
      <c r="E4464" s="37">
        <v>43366</v>
      </c>
      <c r="F4464" s="53" t="s">
        <v>1869</v>
      </c>
    </row>
    <row r="4465" spans="1:6" ht="24.95" customHeight="1" x14ac:dyDescent="0.2">
      <c r="A4465" s="35">
        <v>4463</v>
      </c>
      <c r="B4465" s="36" t="s">
        <v>4810</v>
      </c>
      <c r="C4465" s="3">
        <v>2585.7275254865617</v>
      </c>
      <c r="D4465" s="4">
        <v>663</v>
      </c>
      <c r="E4465" s="37">
        <v>41495</v>
      </c>
      <c r="F4465" s="53" t="s">
        <v>129</v>
      </c>
    </row>
    <row r="4466" spans="1:6" ht="24.95" customHeight="1" x14ac:dyDescent="0.2">
      <c r="A4466" s="35">
        <v>4464</v>
      </c>
      <c r="B4466" s="36" t="s">
        <v>4811</v>
      </c>
      <c r="C4466" s="3">
        <v>2581.0936051899907</v>
      </c>
      <c r="D4466" s="4">
        <v>688</v>
      </c>
      <c r="E4466" s="37">
        <v>41502</v>
      </c>
      <c r="F4466" s="53" t="s">
        <v>817</v>
      </c>
    </row>
    <row r="4467" spans="1:6" ht="24.95" customHeight="1" x14ac:dyDescent="0.2">
      <c r="A4467" s="35">
        <v>4465</v>
      </c>
      <c r="B4467" s="36" t="s">
        <v>3958</v>
      </c>
      <c r="C4467" s="3">
        <v>2578.02</v>
      </c>
      <c r="D4467" s="4">
        <v>459</v>
      </c>
      <c r="E4467" s="37">
        <v>44596</v>
      </c>
      <c r="F4467" s="53" t="s">
        <v>439</v>
      </c>
    </row>
    <row r="4468" spans="1:6" ht="24.95" customHeight="1" x14ac:dyDescent="0.2">
      <c r="A4468" s="35">
        <v>4466</v>
      </c>
      <c r="B4468" s="36" t="s">
        <v>3959</v>
      </c>
      <c r="C4468" s="3">
        <v>2565.5099999999998</v>
      </c>
      <c r="D4468" s="4">
        <v>816</v>
      </c>
      <c r="E4468" s="37">
        <v>42433</v>
      </c>
      <c r="F4468" s="53" t="s">
        <v>1326</v>
      </c>
    </row>
    <row r="4469" spans="1:6" ht="24.95" customHeight="1" x14ac:dyDescent="0.2">
      <c r="A4469" s="35">
        <v>4467</v>
      </c>
      <c r="B4469" s="36" t="s">
        <v>4812</v>
      </c>
      <c r="C4469" s="3">
        <v>2557.0551436515293</v>
      </c>
      <c r="D4469" s="4">
        <v>766</v>
      </c>
      <c r="E4469" s="37">
        <v>40739</v>
      </c>
      <c r="F4469" s="53" t="s">
        <v>4813</v>
      </c>
    </row>
    <row r="4470" spans="1:6" ht="24.95" customHeight="1" x14ac:dyDescent="0.2">
      <c r="A4470" s="35">
        <v>4468</v>
      </c>
      <c r="B4470" s="36" t="s">
        <v>3960</v>
      </c>
      <c r="C4470" s="3">
        <v>2543.6999999999998</v>
      </c>
      <c r="D4470" s="4">
        <v>1118</v>
      </c>
      <c r="E4470" s="37">
        <v>43539</v>
      </c>
      <c r="F4470" s="53" t="s">
        <v>3321</v>
      </c>
    </row>
    <row r="4471" spans="1:6" ht="24.95" customHeight="1" x14ac:dyDescent="0.2">
      <c r="A4471" s="35">
        <v>4469</v>
      </c>
      <c r="B4471" s="36" t="s">
        <v>3961</v>
      </c>
      <c r="C4471" s="3">
        <v>2536.4921223354959</v>
      </c>
      <c r="D4471" s="4">
        <v>2334</v>
      </c>
      <c r="E4471" s="37">
        <v>40557</v>
      </c>
      <c r="F4471" s="53" t="s">
        <v>3962</v>
      </c>
    </row>
    <row r="4472" spans="1:6" ht="24.95" customHeight="1" x14ac:dyDescent="0.2">
      <c r="A4472" s="35">
        <v>4470</v>
      </c>
      <c r="B4472" s="36" t="s">
        <v>4814</v>
      </c>
      <c r="C4472" s="3">
        <v>2535.6232622798889</v>
      </c>
      <c r="D4472" s="4">
        <v>911</v>
      </c>
      <c r="E4472" s="37">
        <v>40634</v>
      </c>
      <c r="F4472" s="53" t="s">
        <v>4</v>
      </c>
    </row>
    <row r="4473" spans="1:6" ht="24.95" customHeight="1" x14ac:dyDescent="0.2">
      <c r="A4473" s="35">
        <v>4471</v>
      </c>
      <c r="B4473" s="36" t="s">
        <v>3963</v>
      </c>
      <c r="C4473" s="3">
        <v>2527</v>
      </c>
      <c r="D4473" s="4">
        <v>420</v>
      </c>
      <c r="E4473" s="37">
        <v>44372</v>
      </c>
      <c r="F4473" s="53" t="s">
        <v>439</v>
      </c>
    </row>
    <row r="4474" spans="1:6" ht="24.95" customHeight="1" x14ac:dyDescent="0.2">
      <c r="A4474" s="35">
        <v>4472</v>
      </c>
      <c r="B4474" s="36" t="s">
        <v>7365</v>
      </c>
      <c r="C4474" s="3">
        <f>'2024'!E262</f>
        <v>2524</v>
      </c>
      <c r="D4474" s="4">
        <f>'2024'!F262</f>
        <v>681</v>
      </c>
      <c r="E4474" s="37">
        <v>45619</v>
      </c>
      <c r="F4474" s="53" t="s">
        <v>3194</v>
      </c>
    </row>
    <row r="4475" spans="1:6" ht="24.95" customHeight="1" x14ac:dyDescent="0.2">
      <c r="A4475" s="35">
        <v>4473</v>
      </c>
      <c r="B4475" s="36" t="s">
        <v>3964</v>
      </c>
      <c r="C4475" s="3">
        <v>2513.9017608897129</v>
      </c>
      <c r="D4475" s="4">
        <v>792</v>
      </c>
      <c r="E4475" s="37">
        <v>38618</v>
      </c>
      <c r="F4475" s="53" t="s">
        <v>763</v>
      </c>
    </row>
    <row r="4476" spans="1:6" ht="24.95" customHeight="1" x14ac:dyDescent="0.2">
      <c r="A4476" s="35">
        <v>4474</v>
      </c>
      <c r="B4476" s="36" t="s">
        <v>3965</v>
      </c>
      <c r="C4476" s="3">
        <v>2512.74328081557</v>
      </c>
      <c r="D4476" s="4">
        <v>892</v>
      </c>
      <c r="E4476" s="37">
        <v>37421</v>
      </c>
      <c r="F4476" s="53" t="s">
        <v>6520</v>
      </c>
    </row>
    <row r="4477" spans="1:6" ht="24.95" customHeight="1" x14ac:dyDescent="0.2">
      <c r="A4477" s="35">
        <v>4475</v>
      </c>
      <c r="B4477" s="36" t="s">
        <v>6452</v>
      </c>
      <c r="C4477" s="3">
        <f>'2023'!E246</f>
        <v>2506</v>
      </c>
      <c r="D4477" s="4">
        <f>'2023'!F246</f>
        <v>405</v>
      </c>
      <c r="E4477" s="37">
        <v>45184</v>
      </c>
      <c r="F4477" s="53" t="s">
        <v>105</v>
      </c>
    </row>
    <row r="4478" spans="1:6" ht="24.95" customHeight="1" x14ac:dyDescent="0.2">
      <c r="A4478" s="35">
        <v>4476</v>
      </c>
      <c r="B4478" s="36" t="s">
        <v>4815</v>
      </c>
      <c r="C4478" s="3">
        <v>2478.8577386468955</v>
      </c>
      <c r="D4478" s="4">
        <v>720</v>
      </c>
      <c r="E4478" s="37">
        <v>41026</v>
      </c>
      <c r="F4478" s="53" t="s">
        <v>4720</v>
      </c>
    </row>
    <row r="4479" spans="1:6" ht="24.95" customHeight="1" x14ac:dyDescent="0.2">
      <c r="A4479" s="35">
        <v>4477</v>
      </c>
      <c r="B4479" s="36" t="s">
        <v>3966</v>
      </c>
      <c r="C4479" s="3">
        <v>2472.4860982391106</v>
      </c>
      <c r="D4479" s="4">
        <v>811</v>
      </c>
      <c r="E4479" s="37">
        <v>37925</v>
      </c>
      <c r="F4479" s="53" t="s">
        <v>3845</v>
      </c>
    </row>
    <row r="4480" spans="1:6" ht="24.95" customHeight="1" x14ac:dyDescent="0.2">
      <c r="A4480" s="35">
        <v>4478</v>
      </c>
      <c r="B4480" s="36" t="s">
        <v>3967</v>
      </c>
      <c r="C4480" s="3">
        <v>2470</v>
      </c>
      <c r="D4480" s="4">
        <v>562</v>
      </c>
      <c r="E4480" s="37">
        <v>43329</v>
      </c>
      <c r="F4480" s="53" t="s">
        <v>2239</v>
      </c>
    </row>
    <row r="4481" spans="1:6" ht="24.95" customHeight="1" x14ac:dyDescent="0.2">
      <c r="A4481" s="35">
        <v>4479</v>
      </c>
      <c r="B4481" s="36" t="s">
        <v>4816</v>
      </c>
      <c r="C4481" s="3">
        <v>2465.2455977757181</v>
      </c>
      <c r="D4481" s="4">
        <v>1966</v>
      </c>
      <c r="E4481" s="37">
        <v>41242</v>
      </c>
      <c r="F4481" s="53" t="s">
        <v>3962</v>
      </c>
    </row>
    <row r="4482" spans="1:6" ht="24.95" customHeight="1" x14ac:dyDescent="0.2">
      <c r="A4482" s="35">
        <v>4480</v>
      </c>
      <c r="B4482" s="36" t="s">
        <v>7366</v>
      </c>
      <c r="C4482" s="3">
        <f>'2024'!E265</f>
        <v>2456</v>
      </c>
      <c r="D4482" s="4">
        <f>'2024'!F265</f>
        <v>380</v>
      </c>
      <c r="E4482" s="37">
        <v>44966</v>
      </c>
      <c r="F4482" s="54" t="s">
        <v>439</v>
      </c>
    </row>
    <row r="4483" spans="1:6" ht="24.95" customHeight="1" x14ac:dyDescent="0.2">
      <c r="A4483" s="35">
        <v>4481</v>
      </c>
      <c r="B4483" s="36" t="s">
        <v>3968</v>
      </c>
      <c r="C4483" s="3">
        <v>2451.54</v>
      </c>
      <c r="D4483" s="4">
        <v>478</v>
      </c>
      <c r="E4483" s="37">
        <v>44344</v>
      </c>
      <c r="F4483" s="53" t="s">
        <v>439</v>
      </c>
    </row>
    <row r="4484" spans="1:6" ht="24.95" customHeight="1" x14ac:dyDescent="0.2">
      <c r="A4484" s="35">
        <v>4482</v>
      </c>
      <c r="B4484" s="36" t="s">
        <v>3969</v>
      </c>
      <c r="C4484" s="3">
        <v>2450.1853568118631</v>
      </c>
      <c r="D4484" s="4">
        <v>846</v>
      </c>
      <c r="E4484" s="37">
        <v>36231</v>
      </c>
      <c r="F4484" s="53" t="s">
        <v>176</v>
      </c>
    </row>
    <row r="4485" spans="1:6" ht="24.95" customHeight="1" x14ac:dyDescent="0.2">
      <c r="A4485" s="35">
        <v>4483</v>
      </c>
      <c r="B4485" s="36" t="s">
        <v>4817</v>
      </c>
      <c r="C4485" s="3">
        <v>2450.1853568118631</v>
      </c>
      <c r="D4485" s="4">
        <v>717</v>
      </c>
      <c r="E4485" s="37">
        <v>40851</v>
      </c>
      <c r="F4485" s="53" t="s">
        <v>817</v>
      </c>
    </row>
    <row r="4486" spans="1:6" ht="24.95" customHeight="1" x14ac:dyDescent="0.2">
      <c r="A4486" s="35">
        <v>4484</v>
      </c>
      <c r="B4486" s="36" t="s">
        <v>4275</v>
      </c>
      <c r="C4486" s="3">
        <f>552+'2023'!E316+'2024'!E316</f>
        <v>2450</v>
      </c>
      <c r="D4486" s="4">
        <f>217+'2023'!F316+'2024'!F316</f>
        <v>969</v>
      </c>
      <c r="E4486" s="37">
        <v>44658</v>
      </c>
      <c r="F4486" s="54" t="s">
        <v>3194</v>
      </c>
    </row>
    <row r="4487" spans="1:6" ht="24.95" customHeight="1" x14ac:dyDescent="0.2">
      <c r="A4487" s="35">
        <v>4485</v>
      </c>
      <c r="B4487" s="36" t="s">
        <v>3970</v>
      </c>
      <c r="C4487" s="3">
        <v>2448</v>
      </c>
      <c r="D4487" s="4">
        <v>695</v>
      </c>
      <c r="E4487" s="37">
        <v>42104</v>
      </c>
      <c r="F4487" s="53" t="s">
        <v>272</v>
      </c>
    </row>
    <row r="4488" spans="1:6" ht="24.95" customHeight="1" x14ac:dyDescent="0.2">
      <c r="A4488" s="35">
        <v>4486</v>
      </c>
      <c r="B4488" s="36" t="s">
        <v>6453</v>
      </c>
      <c r="C4488" s="3">
        <f>'2023'!E247</f>
        <v>2446.56</v>
      </c>
      <c r="D4488" s="4">
        <f>'2023'!F247</f>
        <v>462</v>
      </c>
      <c r="E4488" s="37">
        <v>45051</v>
      </c>
      <c r="F4488" s="53" t="s">
        <v>311</v>
      </c>
    </row>
    <row r="4489" spans="1:6" ht="24.95" customHeight="1" x14ac:dyDescent="0.2">
      <c r="A4489" s="35">
        <v>4487</v>
      </c>
      <c r="B4489" s="36" t="s">
        <v>4818</v>
      </c>
      <c r="C4489" s="3">
        <v>2438.4007182576461</v>
      </c>
      <c r="D4489" s="4">
        <v>819</v>
      </c>
      <c r="E4489" s="37">
        <v>40788</v>
      </c>
      <c r="F4489" s="53" t="s">
        <v>4</v>
      </c>
    </row>
    <row r="4490" spans="1:6" ht="24.95" customHeight="1" x14ac:dyDescent="0.2">
      <c r="A4490" s="35">
        <v>4488</v>
      </c>
      <c r="B4490" s="36" t="s">
        <v>3971</v>
      </c>
      <c r="C4490" s="3">
        <v>2429.5</v>
      </c>
      <c r="D4490" s="4">
        <v>478</v>
      </c>
      <c r="E4490" s="37">
        <v>44316</v>
      </c>
      <c r="F4490" s="53" t="s">
        <v>311</v>
      </c>
    </row>
    <row r="4491" spans="1:6" ht="24.95" customHeight="1" x14ac:dyDescent="0.2">
      <c r="A4491" s="35">
        <v>4489</v>
      </c>
      <c r="B4491" s="36" t="s">
        <v>7367</v>
      </c>
      <c r="C4491" s="3">
        <f>'2024'!E267</f>
        <v>2428.58</v>
      </c>
      <c r="D4491" s="4">
        <f>'2024'!F267</f>
        <v>439</v>
      </c>
      <c r="E4491" s="37">
        <v>45457</v>
      </c>
      <c r="F4491" s="53" t="s">
        <v>2184</v>
      </c>
    </row>
    <row r="4492" spans="1:6" ht="24.95" customHeight="1" x14ac:dyDescent="0.2">
      <c r="A4492" s="35">
        <v>4490</v>
      </c>
      <c r="B4492" s="36" t="s">
        <v>3972</v>
      </c>
      <c r="C4492" s="3">
        <v>2415.52</v>
      </c>
      <c r="D4492" s="4">
        <v>455</v>
      </c>
      <c r="E4492" s="37">
        <v>43378</v>
      </c>
      <c r="F4492" s="53" t="s">
        <v>505</v>
      </c>
    </row>
    <row r="4493" spans="1:6" ht="24.95" customHeight="1" x14ac:dyDescent="0.2">
      <c r="A4493" s="35">
        <v>4491</v>
      </c>
      <c r="B4493" s="36" t="s">
        <v>3973</v>
      </c>
      <c r="C4493" s="3">
        <v>2407.9008341056533</v>
      </c>
      <c r="D4493" s="4">
        <v>1060</v>
      </c>
      <c r="E4493" s="37">
        <v>38037</v>
      </c>
      <c r="F4493" s="53" t="s">
        <v>6520</v>
      </c>
    </row>
    <row r="4494" spans="1:6" ht="24.95" customHeight="1" x14ac:dyDescent="0.2">
      <c r="A4494" s="35">
        <v>4492</v>
      </c>
      <c r="B4494" s="36" t="s">
        <v>6454</v>
      </c>
      <c r="C4494" s="3">
        <f>'2023'!E248</f>
        <v>2407.62</v>
      </c>
      <c r="D4494" s="4">
        <f>'2023'!F248</f>
        <v>392</v>
      </c>
      <c r="E4494" s="37">
        <v>45016</v>
      </c>
      <c r="F4494" s="53" t="s">
        <v>505</v>
      </c>
    </row>
    <row r="4495" spans="1:6" ht="24.95" customHeight="1" x14ac:dyDescent="0.2">
      <c r="A4495" s="35">
        <v>4493</v>
      </c>
      <c r="B4495" s="36" t="s">
        <v>3974</v>
      </c>
      <c r="C4495" s="3">
        <v>2402.2532437442078</v>
      </c>
      <c r="D4495" s="4">
        <v>588</v>
      </c>
      <c r="E4495" s="37">
        <v>41782</v>
      </c>
      <c r="F4495" s="53" t="s">
        <v>23</v>
      </c>
    </row>
    <row r="4496" spans="1:6" ht="24.95" customHeight="1" x14ac:dyDescent="0.2">
      <c r="A4496" s="35">
        <v>4494</v>
      </c>
      <c r="B4496" s="36" t="s">
        <v>4819</v>
      </c>
      <c r="C4496" s="3">
        <v>2398.0537534754403</v>
      </c>
      <c r="D4496" s="4">
        <v>922</v>
      </c>
      <c r="E4496" s="37">
        <v>40606</v>
      </c>
      <c r="F4496" s="53" t="s">
        <v>451</v>
      </c>
    </row>
    <row r="4497" spans="1:6" ht="24.95" customHeight="1" x14ac:dyDescent="0.2">
      <c r="A4497" s="35">
        <v>4495</v>
      </c>
      <c r="B4497" s="36" t="s">
        <v>3975</v>
      </c>
      <c r="C4497" s="3">
        <v>2394.79</v>
      </c>
      <c r="D4497" s="4">
        <v>437</v>
      </c>
      <c r="E4497" s="37">
        <v>44554</v>
      </c>
      <c r="F4497" s="53" t="s">
        <v>451</v>
      </c>
    </row>
    <row r="4498" spans="1:6" ht="24.95" customHeight="1" x14ac:dyDescent="0.2">
      <c r="A4498" s="35">
        <v>4496</v>
      </c>
      <c r="B4498" s="36" t="s">
        <v>3976</v>
      </c>
      <c r="C4498" s="3">
        <v>2390</v>
      </c>
      <c r="D4498" s="4">
        <v>501</v>
      </c>
      <c r="E4498" s="37">
        <v>43504</v>
      </c>
      <c r="F4498" s="53" t="s">
        <v>451</v>
      </c>
    </row>
    <row r="4499" spans="1:6" ht="24.95" customHeight="1" x14ac:dyDescent="0.2">
      <c r="A4499" s="35">
        <v>4497</v>
      </c>
      <c r="B4499" s="36" t="s">
        <v>3977</v>
      </c>
      <c r="C4499" s="3">
        <v>2384.8200000000002</v>
      </c>
      <c r="D4499" s="4">
        <v>462</v>
      </c>
      <c r="E4499" s="37">
        <v>43504</v>
      </c>
      <c r="F4499" s="53" t="s">
        <v>505</v>
      </c>
    </row>
    <row r="4500" spans="1:6" ht="24.95" customHeight="1" x14ac:dyDescent="0.2">
      <c r="A4500" s="35">
        <v>4498</v>
      </c>
      <c r="B4500" s="36" t="s">
        <v>3978</v>
      </c>
      <c r="C4500" s="3">
        <v>2379.2284522706209</v>
      </c>
      <c r="D4500" s="4">
        <v>2179</v>
      </c>
      <c r="E4500" s="37">
        <v>35468</v>
      </c>
      <c r="F4500" s="53" t="s">
        <v>6530</v>
      </c>
    </row>
    <row r="4501" spans="1:6" ht="24.95" customHeight="1" x14ac:dyDescent="0.2">
      <c r="A4501" s="35">
        <v>4499</v>
      </c>
      <c r="B4501" s="36" t="s">
        <v>3979</v>
      </c>
      <c r="C4501" s="3">
        <v>2379.06</v>
      </c>
      <c r="D4501" s="4">
        <v>566</v>
      </c>
      <c r="E4501" s="37">
        <v>44476</v>
      </c>
      <c r="F4501" s="53" t="s">
        <v>311</v>
      </c>
    </row>
    <row r="4502" spans="1:6" ht="24.95" customHeight="1" x14ac:dyDescent="0.2">
      <c r="A4502" s="35">
        <v>4500</v>
      </c>
      <c r="B4502" s="36" t="s">
        <v>6504</v>
      </c>
      <c r="C4502" s="3">
        <f>'2023'!E388+'2024'!E271</f>
        <v>2376.4</v>
      </c>
      <c r="D4502" s="4">
        <f>'2023'!F388+'2024'!F271</f>
        <v>618</v>
      </c>
      <c r="E4502" s="37">
        <v>45233</v>
      </c>
      <c r="F4502" s="53" t="s">
        <v>2184</v>
      </c>
    </row>
    <row r="4503" spans="1:6" ht="24.95" customHeight="1" x14ac:dyDescent="0.2">
      <c r="A4503" s="35">
        <v>4501</v>
      </c>
      <c r="B4503" s="36" t="s">
        <v>4820</v>
      </c>
      <c r="C4503" s="3">
        <v>2373.1464318813719</v>
      </c>
      <c r="D4503" s="4">
        <v>613</v>
      </c>
      <c r="E4503" s="37">
        <v>41089</v>
      </c>
      <c r="F4503" s="53" t="s">
        <v>4</v>
      </c>
    </row>
    <row r="4504" spans="1:6" ht="24.95" customHeight="1" x14ac:dyDescent="0.2">
      <c r="A4504" s="35">
        <v>4502</v>
      </c>
      <c r="B4504" s="36" t="s">
        <v>3980</v>
      </c>
      <c r="C4504" s="3">
        <v>2365.2108433734943</v>
      </c>
      <c r="D4504" s="4">
        <v>866</v>
      </c>
      <c r="E4504" s="37">
        <v>38793</v>
      </c>
      <c r="F4504" s="53" t="s">
        <v>45</v>
      </c>
    </row>
    <row r="4505" spans="1:6" ht="24.95" customHeight="1" x14ac:dyDescent="0.2">
      <c r="A4505" s="35">
        <v>4503</v>
      </c>
      <c r="B4505" s="36" t="s">
        <v>3981</v>
      </c>
      <c r="C4505" s="3">
        <v>2357.5069508804449</v>
      </c>
      <c r="D4505" s="4">
        <v>821</v>
      </c>
      <c r="E4505" s="37">
        <v>37715</v>
      </c>
      <c r="F4505" s="53" t="s">
        <v>3647</v>
      </c>
    </row>
    <row r="4506" spans="1:6" ht="24.95" customHeight="1" x14ac:dyDescent="0.2">
      <c r="A4506" s="35">
        <v>4504</v>
      </c>
      <c r="B4506" s="36" t="s">
        <v>3982</v>
      </c>
      <c r="C4506" s="3">
        <v>2353.71</v>
      </c>
      <c r="D4506" s="4">
        <v>711</v>
      </c>
      <c r="E4506" s="37">
        <v>42398</v>
      </c>
      <c r="F4506" s="53" t="s">
        <v>511</v>
      </c>
    </row>
    <row r="4507" spans="1:6" ht="24.95" customHeight="1" x14ac:dyDescent="0.2">
      <c r="A4507" s="35">
        <v>4505</v>
      </c>
      <c r="B4507" s="36" t="s">
        <v>3983</v>
      </c>
      <c r="C4507" s="3">
        <v>2352.2937905468025</v>
      </c>
      <c r="D4507" s="4">
        <v>738</v>
      </c>
      <c r="E4507" s="37">
        <v>39458</v>
      </c>
      <c r="F4507" s="53" t="s">
        <v>3984</v>
      </c>
    </row>
    <row r="4508" spans="1:6" ht="24.95" customHeight="1" x14ac:dyDescent="0.2">
      <c r="A4508" s="35">
        <v>4506</v>
      </c>
      <c r="B4508" s="36" t="s">
        <v>3985</v>
      </c>
      <c r="C4508" s="3">
        <v>2337.233549582947</v>
      </c>
      <c r="D4508" s="4">
        <v>805</v>
      </c>
      <c r="E4508" s="37">
        <v>37652</v>
      </c>
      <c r="F4508" s="53" t="s">
        <v>176</v>
      </c>
    </row>
    <row r="4509" spans="1:6" ht="24.95" customHeight="1" x14ac:dyDescent="0.2">
      <c r="A4509" s="35">
        <v>4507</v>
      </c>
      <c r="B4509" s="36" t="s">
        <v>3986</v>
      </c>
      <c r="C4509" s="3">
        <v>2325.3591288229845</v>
      </c>
      <c r="D4509" s="4">
        <v>734</v>
      </c>
      <c r="E4509" s="37">
        <v>38191</v>
      </c>
      <c r="F4509" s="53" t="s">
        <v>2406</v>
      </c>
    </row>
    <row r="4510" spans="1:6" ht="24.95" customHeight="1" x14ac:dyDescent="0.2">
      <c r="A4510" s="35">
        <v>4508</v>
      </c>
      <c r="B4510" s="36" t="s">
        <v>3987</v>
      </c>
      <c r="C4510" s="3">
        <v>2324</v>
      </c>
      <c r="D4510" s="4">
        <v>429</v>
      </c>
      <c r="E4510" s="37">
        <v>44701</v>
      </c>
      <c r="F4510" s="53" t="s">
        <v>439</v>
      </c>
    </row>
    <row r="4511" spans="1:6" ht="24.95" customHeight="1" x14ac:dyDescent="0.2">
      <c r="A4511" s="35">
        <v>4509</v>
      </c>
      <c r="B4511" s="36" t="s">
        <v>3988</v>
      </c>
      <c r="C4511" s="3">
        <v>2323.6214087117701</v>
      </c>
      <c r="D4511" s="4">
        <v>775</v>
      </c>
      <c r="E4511" s="37">
        <v>40137</v>
      </c>
      <c r="F4511" s="53" t="s">
        <v>189</v>
      </c>
    </row>
    <row r="4512" spans="1:6" ht="24.95" customHeight="1" x14ac:dyDescent="0.2">
      <c r="A4512" s="35">
        <v>4510</v>
      </c>
      <c r="B4512" s="36" t="s">
        <v>3989</v>
      </c>
      <c r="C4512" s="3">
        <v>2322.7525486561631</v>
      </c>
      <c r="D4512" s="4">
        <v>868</v>
      </c>
      <c r="E4512" s="37">
        <v>39843</v>
      </c>
      <c r="F4512" s="53" t="s">
        <v>1722</v>
      </c>
    </row>
    <row r="4513" spans="1:6" ht="24.95" customHeight="1" x14ac:dyDescent="0.2">
      <c r="A4513" s="35">
        <v>4511</v>
      </c>
      <c r="B4513" s="36" t="s">
        <v>3991</v>
      </c>
      <c r="C4513" s="3">
        <v>2314.5</v>
      </c>
      <c r="D4513" s="4">
        <v>412</v>
      </c>
      <c r="E4513" s="37">
        <v>42692</v>
      </c>
      <c r="F4513" s="53" t="s">
        <v>25</v>
      </c>
    </row>
    <row r="4514" spans="1:6" ht="24.95" customHeight="1" x14ac:dyDescent="0.2">
      <c r="A4514" s="35">
        <v>4512</v>
      </c>
      <c r="B4514" s="36" t="s">
        <v>3992</v>
      </c>
      <c r="C4514" s="3">
        <v>2314.5</v>
      </c>
      <c r="D4514" s="4">
        <v>412</v>
      </c>
      <c r="E4514" s="37">
        <v>43420</v>
      </c>
      <c r="F4514" s="53" t="s">
        <v>25</v>
      </c>
    </row>
    <row r="4515" spans="1:6" ht="24.95" customHeight="1" x14ac:dyDescent="0.2">
      <c r="A4515" s="35">
        <v>4513</v>
      </c>
      <c r="B4515" s="36" t="s">
        <v>6455</v>
      </c>
      <c r="C4515" s="3">
        <f>'2023'!E252</f>
        <v>2305.38</v>
      </c>
      <c r="D4515" s="4">
        <f>'2023'!F252</f>
        <v>409</v>
      </c>
      <c r="E4515" s="37">
        <v>45163</v>
      </c>
      <c r="F4515" s="53" t="s">
        <v>5340</v>
      </c>
    </row>
    <row r="4516" spans="1:6" ht="24.95" customHeight="1" x14ac:dyDescent="0.2">
      <c r="A4516" s="35">
        <v>4514</v>
      </c>
      <c r="B4516" s="36" t="s">
        <v>6456</v>
      </c>
      <c r="C4516" s="3">
        <f>'2023'!E253</f>
        <v>2302.1</v>
      </c>
      <c r="D4516" s="4">
        <f>'2023'!F253</f>
        <v>437</v>
      </c>
      <c r="E4516" s="37">
        <v>45156</v>
      </c>
      <c r="F4516" s="53" t="s">
        <v>220</v>
      </c>
    </row>
    <row r="4517" spans="1:6" ht="24.95" customHeight="1" x14ac:dyDescent="0.2">
      <c r="A4517" s="35">
        <v>4515</v>
      </c>
      <c r="B4517" s="36" t="s">
        <v>3993</v>
      </c>
      <c r="C4517" s="3">
        <v>2300</v>
      </c>
      <c r="D4517" s="4">
        <v>392</v>
      </c>
      <c r="E4517" s="37">
        <v>44393</v>
      </c>
      <c r="F4517" s="53" t="s">
        <v>1051</v>
      </c>
    </row>
    <row r="4518" spans="1:6" ht="24.95" customHeight="1" x14ac:dyDescent="0.2">
      <c r="A4518" s="35">
        <v>4516</v>
      </c>
      <c r="B4518" s="36" t="s">
        <v>3994</v>
      </c>
      <c r="C4518" s="3">
        <v>2295.1999999999998</v>
      </c>
      <c r="D4518" s="4">
        <v>324</v>
      </c>
      <c r="E4518" s="37">
        <v>44603</v>
      </c>
      <c r="F4518" s="53" t="s">
        <v>3995</v>
      </c>
    </row>
    <row r="4519" spans="1:6" ht="24.95" customHeight="1" x14ac:dyDescent="0.2">
      <c r="A4519" s="35">
        <v>4517</v>
      </c>
      <c r="B4519" s="36" t="s">
        <v>3996</v>
      </c>
      <c r="C4519" s="3">
        <v>2289.9700000000003</v>
      </c>
      <c r="D4519" s="4">
        <v>398</v>
      </c>
      <c r="E4519" s="37">
        <v>44655</v>
      </c>
      <c r="F4519" s="53" t="s">
        <v>220</v>
      </c>
    </row>
    <row r="4520" spans="1:6" ht="24.95" customHeight="1" x14ac:dyDescent="0.2">
      <c r="A4520" s="35">
        <v>4518</v>
      </c>
      <c r="B4520" s="36" t="s">
        <v>3997</v>
      </c>
      <c r="C4520" s="3">
        <v>2289.6</v>
      </c>
      <c r="D4520" s="4">
        <v>747</v>
      </c>
      <c r="E4520" s="37">
        <v>42139</v>
      </c>
      <c r="F4520" s="53" t="s">
        <v>1722</v>
      </c>
    </row>
    <row r="4521" spans="1:6" ht="24.95" customHeight="1" x14ac:dyDescent="0.2">
      <c r="A4521" s="35">
        <v>4519</v>
      </c>
      <c r="B4521" s="36" t="s">
        <v>3999</v>
      </c>
      <c r="C4521" s="3">
        <v>2286.2604263206672</v>
      </c>
      <c r="D4521" s="4">
        <v>888</v>
      </c>
      <c r="E4521" s="37" t="s">
        <v>6517</v>
      </c>
      <c r="F4521" s="53" t="s">
        <v>6531</v>
      </c>
    </row>
    <row r="4522" spans="1:6" ht="24.95" customHeight="1" x14ac:dyDescent="0.2">
      <c r="A4522" s="35">
        <v>4520</v>
      </c>
      <c r="B4522" s="36" t="s">
        <v>4000</v>
      </c>
      <c r="C4522" s="3">
        <v>2281.6999999999998</v>
      </c>
      <c r="D4522" s="4">
        <v>441</v>
      </c>
      <c r="E4522" s="37">
        <v>44568</v>
      </c>
      <c r="F4522" s="53" t="s">
        <v>439</v>
      </c>
    </row>
    <row r="4523" spans="1:6" ht="24.95" customHeight="1" x14ac:dyDescent="0.2">
      <c r="A4523" s="35">
        <v>4521</v>
      </c>
      <c r="B4523" s="36" t="s">
        <v>6457</v>
      </c>
      <c r="C4523" s="3">
        <f>'2023'!E254</f>
        <v>2281</v>
      </c>
      <c r="D4523" s="4">
        <f>'2023'!F254</f>
        <v>541</v>
      </c>
      <c r="E4523" s="37">
        <v>45225</v>
      </c>
      <c r="F4523" s="53" t="s">
        <v>1326</v>
      </c>
    </row>
    <row r="4524" spans="1:6" ht="24.95" customHeight="1" x14ac:dyDescent="0.2">
      <c r="A4524" s="35">
        <v>4522</v>
      </c>
      <c r="B4524" s="36" t="s">
        <v>4001</v>
      </c>
      <c r="C4524" s="3">
        <v>2267</v>
      </c>
      <c r="D4524" s="4">
        <v>570</v>
      </c>
      <c r="E4524" s="37">
        <v>43574</v>
      </c>
      <c r="F4524" s="53" t="s">
        <v>451</v>
      </c>
    </row>
    <row r="4525" spans="1:6" ht="24.95" customHeight="1" x14ac:dyDescent="0.2">
      <c r="A4525" s="35">
        <v>4523</v>
      </c>
      <c r="B4525" s="36" t="s">
        <v>4002</v>
      </c>
      <c r="C4525" s="3">
        <v>2265.89</v>
      </c>
      <c r="D4525" s="4">
        <v>465</v>
      </c>
      <c r="E4525" s="37">
        <v>42482</v>
      </c>
      <c r="F4525" s="53" t="s">
        <v>4003</v>
      </c>
    </row>
    <row r="4526" spans="1:6" ht="24.95" customHeight="1" x14ac:dyDescent="0.2">
      <c r="A4526" s="35">
        <v>4524</v>
      </c>
      <c r="B4526" s="36" t="s">
        <v>4821</v>
      </c>
      <c r="C4526" s="3">
        <v>2265.4077849860982</v>
      </c>
      <c r="D4526" s="4">
        <v>727</v>
      </c>
      <c r="E4526" s="37">
        <v>41376</v>
      </c>
      <c r="F4526" s="53" t="s">
        <v>4822</v>
      </c>
    </row>
    <row r="4527" spans="1:6" ht="24.95" customHeight="1" x14ac:dyDescent="0.2">
      <c r="A4527" s="35">
        <v>4525</v>
      </c>
      <c r="B4527" s="36" t="s">
        <v>4823</v>
      </c>
      <c r="C4527" s="3">
        <v>2247.1617238183503</v>
      </c>
      <c r="D4527" s="4">
        <v>854</v>
      </c>
      <c r="E4527" s="37">
        <v>40578</v>
      </c>
      <c r="F4527" s="53" t="s">
        <v>4</v>
      </c>
    </row>
    <row r="4528" spans="1:6" ht="24.95" customHeight="1" x14ac:dyDescent="0.2">
      <c r="A4528" s="35">
        <v>4526</v>
      </c>
      <c r="B4528" s="36" t="s">
        <v>4004</v>
      </c>
      <c r="C4528" s="3">
        <v>2247</v>
      </c>
      <c r="D4528" s="4">
        <v>452</v>
      </c>
      <c r="E4528" s="37">
        <v>43679</v>
      </c>
      <c r="F4528" s="53" t="s">
        <v>2239</v>
      </c>
    </row>
    <row r="4529" spans="1:6" ht="24.95" customHeight="1" x14ac:dyDescent="0.2">
      <c r="A4529" s="35">
        <v>4527</v>
      </c>
      <c r="B4529" s="36" t="s">
        <v>4005</v>
      </c>
      <c r="C4529" s="3">
        <v>2246.8721037998148</v>
      </c>
      <c r="D4529" s="4">
        <v>720</v>
      </c>
      <c r="E4529" s="37">
        <v>40347</v>
      </c>
      <c r="F4529" s="53" t="s">
        <v>4</v>
      </c>
    </row>
    <row r="4530" spans="1:6" ht="24.95" customHeight="1" x14ac:dyDescent="0.2">
      <c r="A4530" s="35">
        <v>4528</v>
      </c>
      <c r="B4530" s="36" t="s">
        <v>4006</v>
      </c>
      <c r="C4530" s="3">
        <v>2243</v>
      </c>
      <c r="D4530" s="4">
        <v>1017</v>
      </c>
      <c r="E4530" s="37">
        <v>44358</v>
      </c>
      <c r="F4530" s="53" t="s">
        <v>439</v>
      </c>
    </row>
    <row r="4531" spans="1:6" ht="24.95" customHeight="1" x14ac:dyDescent="0.2">
      <c r="A4531" s="35">
        <v>4529</v>
      </c>
      <c r="B4531" s="36" t="s">
        <v>6466</v>
      </c>
      <c r="C4531" s="3">
        <f>'2023'!E273+'2024'!E339</f>
        <v>2237.58</v>
      </c>
      <c r="D4531" s="4">
        <f>'2023'!F273+'2024'!F339</f>
        <v>445</v>
      </c>
      <c r="E4531" s="37">
        <v>45268</v>
      </c>
      <c r="F4531" s="53" t="s">
        <v>3843</v>
      </c>
    </row>
    <row r="4532" spans="1:6" ht="24.95" customHeight="1" x14ac:dyDescent="0.2">
      <c r="A4532" s="35">
        <v>4530</v>
      </c>
      <c r="B4532" s="36" t="s">
        <v>4007</v>
      </c>
      <c r="C4532" s="3">
        <v>2232.1014828544949</v>
      </c>
      <c r="D4532" s="4">
        <v>1254</v>
      </c>
      <c r="E4532" s="37">
        <v>36868</v>
      </c>
      <c r="F4532" s="53" t="s">
        <v>4008</v>
      </c>
    </row>
    <row r="4533" spans="1:6" ht="24.95" customHeight="1" x14ac:dyDescent="0.2">
      <c r="A4533" s="35">
        <v>4531</v>
      </c>
      <c r="B4533" s="36" t="s">
        <v>4009</v>
      </c>
      <c r="C4533" s="3">
        <v>2230.89</v>
      </c>
      <c r="D4533" s="4">
        <v>366</v>
      </c>
      <c r="E4533" s="37">
        <v>44141</v>
      </c>
      <c r="F4533" s="53" t="s">
        <v>559</v>
      </c>
    </row>
    <row r="4534" spans="1:6" ht="24.95" customHeight="1" x14ac:dyDescent="0.2">
      <c r="A4534" s="35">
        <v>4532</v>
      </c>
      <c r="B4534" s="36" t="s">
        <v>4010</v>
      </c>
      <c r="C4534" s="3">
        <v>2225.8000000000002</v>
      </c>
      <c r="D4534" s="4">
        <v>638</v>
      </c>
      <c r="E4534" s="37">
        <v>42720</v>
      </c>
      <c r="F4534" s="53" t="s">
        <v>511</v>
      </c>
    </row>
    <row r="4535" spans="1:6" ht="24.95" customHeight="1" x14ac:dyDescent="0.2">
      <c r="A4535" s="35">
        <v>4533</v>
      </c>
      <c r="B4535" s="55" t="s">
        <v>4011</v>
      </c>
      <c r="C4535" s="47">
        <v>2222.2544022242819</v>
      </c>
      <c r="D4535" s="48">
        <v>940</v>
      </c>
      <c r="E4535" s="56">
        <v>36938</v>
      </c>
      <c r="F4535" s="114" t="s">
        <v>3820</v>
      </c>
    </row>
    <row r="4536" spans="1:6" ht="24.95" customHeight="1" x14ac:dyDescent="0.2">
      <c r="A4536" s="35">
        <v>4534</v>
      </c>
      <c r="B4536" s="36" t="s">
        <v>6461</v>
      </c>
      <c r="C4536" s="3">
        <f>'2023'!E264+'2024'!E372</f>
        <v>2210</v>
      </c>
      <c r="D4536" s="4">
        <f>'2023'!F264+'2024'!F372</f>
        <v>414</v>
      </c>
      <c r="E4536" s="37">
        <v>45012</v>
      </c>
      <c r="F4536" s="53" t="s">
        <v>220</v>
      </c>
    </row>
    <row r="4537" spans="1:6" ht="24.95" customHeight="1" x14ac:dyDescent="0.2">
      <c r="A4537" s="35">
        <v>4535</v>
      </c>
      <c r="B4537" s="36" t="s">
        <v>4021</v>
      </c>
      <c r="C4537" s="3">
        <f>2163.88+'2024'!E395</f>
        <v>2203.88</v>
      </c>
      <c r="D4537" s="4">
        <f>387+'2024'!F395</f>
        <v>395</v>
      </c>
      <c r="E4537" s="37">
        <v>44655</v>
      </c>
      <c r="F4537" s="53" t="s">
        <v>220</v>
      </c>
    </row>
    <row r="4538" spans="1:6" ht="24.95" customHeight="1" x14ac:dyDescent="0.2">
      <c r="A4538" s="35">
        <v>4536</v>
      </c>
      <c r="B4538" s="36" t="s">
        <v>4012</v>
      </c>
      <c r="C4538" s="3">
        <v>2195.0011584800741</v>
      </c>
      <c r="D4538" s="4">
        <v>623</v>
      </c>
      <c r="E4538" s="37">
        <v>38422</v>
      </c>
      <c r="F4538" s="53" t="s">
        <v>975</v>
      </c>
    </row>
    <row r="4539" spans="1:6" ht="24.95" customHeight="1" x14ac:dyDescent="0.2">
      <c r="A4539" s="35">
        <v>4537</v>
      </c>
      <c r="B4539" s="36" t="s">
        <v>4014</v>
      </c>
      <c r="C4539" s="3">
        <v>2191.5</v>
      </c>
      <c r="D4539" s="4">
        <v>461</v>
      </c>
      <c r="E4539" s="37">
        <v>44011</v>
      </c>
      <c r="F4539" s="53" t="s">
        <v>220</v>
      </c>
    </row>
    <row r="4540" spans="1:6" ht="24.95" customHeight="1" x14ac:dyDescent="0.2">
      <c r="A4540" s="35">
        <v>4538</v>
      </c>
      <c r="B4540" s="36" t="s">
        <v>4015</v>
      </c>
      <c r="C4540" s="3">
        <v>2190.73</v>
      </c>
      <c r="D4540" s="4">
        <v>432</v>
      </c>
      <c r="E4540" s="37">
        <v>43581</v>
      </c>
      <c r="F4540" s="53" t="s">
        <v>559</v>
      </c>
    </row>
    <row r="4541" spans="1:6" ht="24.95" customHeight="1" x14ac:dyDescent="0.2">
      <c r="A4541" s="35">
        <v>4539</v>
      </c>
      <c r="B4541" s="36" t="s">
        <v>6458</v>
      </c>
      <c r="C4541" s="3">
        <f>'2023'!E255</f>
        <v>2190</v>
      </c>
      <c r="D4541" s="4">
        <f>'2023'!F255</f>
        <v>298</v>
      </c>
      <c r="E4541" s="37">
        <v>44974</v>
      </c>
      <c r="F4541" s="53" t="s">
        <v>1326</v>
      </c>
    </row>
    <row r="4542" spans="1:6" ht="24.95" customHeight="1" x14ac:dyDescent="0.2">
      <c r="A4542" s="35">
        <v>4540</v>
      </c>
      <c r="B4542" s="36" t="s">
        <v>4016</v>
      </c>
      <c r="C4542" s="3">
        <v>2188.7922891566263</v>
      </c>
      <c r="D4542" s="4">
        <v>742</v>
      </c>
      <c r="E4542" s="37">
        <v>41768</v>
      </c>
      <c r="F4542" s="53" t="s">
        <v>311</v>
      </c>
    </row>
    <row r="4543" spans="1:6" ht="24.95" customHeight="1" x14ac:dyDescent="0.2">
      <c r="A4543" s="35">
        <v>4541</v>
      </c>
      <c r="B4543" s="36" t="s">
        <v>4017</v>
      </c>
      <c r="C4543" s="3">
        <v>2187</v>
      </c>
      <c r="D4543" s="4">
        <v>557</v>
      </c>
      <c r="E4543" s="37">
        <v>43812</v>
      </c>
      <c r="F4543" s="53" t="s">
        <v>2239</v>
      </c>
    </row>
    <row r="4544" spans="1:6" ht="24.95" customHeight="1" x14ac:dyDescent="0.2">
      <c r="A4544" s="35">
        <v>4542</v>
      </c>
      <c r="B4544" s="36" t="s">
        <v>4018</v>
      </c>
      <c r="C4544" s="3">
        <v>2186</v>
      </c>
      <c r="D4544" s="4">
        <v>517</v>
      </c>
      <c r="E4544" s="37">
        <v>43805</v>
      </c>
      <c r="F4544" s="53" t="s">
        <v>129</v>
      </c>
    </row>
    <row r="4545" spans="1:6" ht="24.95" customHeight="1" x14ac:dyDescent="0.2">
      <c r="A4545" s="35">
        <v>4543</v>
      </c>
      <c r="B4545" s="36" t="s">
        <v>4020</v>
      </c>
      <c r="C4545" s="3">
        <v>2180.6818999073203</v>
      </c>
      <c r="D4545" s="4">
        <v>1037</v>
      </c>
      <c r="E4545" s="37">
        <v>41906</v>
      </c>
      <c r="F4545" s="53" t="s">
        <v>1722</v>
      </c>
    </row>
    <row r="4546" spans="1:6" ht="24.95" customHeight="1" x14ac:dyDescent="0.2">
      <c r="A4546" s="35">
        <v>4544</v>
      </c>
      <c r="B4546" s="36" t="s">
        <v>4022</v>
      </c>
      <c r="C4546" s="3">
        <v>2156.5106580166821</v>
      </c>
      <c r="D4546" s="4">
        <v>701</v>
      </c>
      <c r="E4546" s="37">
        <v>40417</v>
      </c>
      <c r="F4546" s="53" t="s">
        <v>220</v>
      </c>
    </row>
    <row r="4547" spans="1:6" ht="24.95" customHeight="1" x14ac:dyDescent="0.2">
      <c r="A4547" s="35">
        <v>4545</v>
      </c>
      <c r="B4547" s="36" t="s">
        <v>6459</v>
      </c>
      <c r="C4547" s="3">
        <f>'2023'!E258</f>
        <v>2150.5</v>
      </c>
      <c r="D4547" s="4">
        <f>'2023'!F258</f>
        <v>648</v>
      </c>
      <c r="E4547" s="37">
        <v>45037</v>
      </c>
      <c r="F4547" s="53" t="s">
        <v>311</v>
      </c>
    </row>
    <row r="4548" spans="1:6" ht="24.95" customHeight="1" x14ac:dyDescent="0.2">
      <c r="A4548" s="35">
        <v>4546</v>
      </c>
      <c r="B4548" s="36" t="s">
        <v>4023</v>
      </c>
      <c r="C4548" s="3">
        <v>2140.2919369786841</v>
      </c>
      <c r="D4548" s="4">
        <v>653</v>
      </c>
      <c r="E4548" s="37">
        <v>40053</v>
      </c>
      <c r="F4548" s="53" t="s">
        <v>2356</v>
      </c>
    </row>
    <row r="4549" spans="1:6" ht="24.95" customHeight="1" x14ac:dyDescent="0.2">
      <c r="A4549" s="35">
        <v>4547</v>
      </c>
      <c r="B4549" s="36" t="s">
        <v>4024</v>
      </c>
      <c r="C4549" s="3">
        <v>2138.1197868396666</v>
      </c>
      <c r="D4549" s="4">
        <v>809</v>
      </c>
      <c r="E4549" s="37">
        <v>38464</v>
      </c>
      <c r="F4549" s="53" t="s">
        <v>1284</v>
      </c>
    </row>
    <row r="4550" spans="1:6" ht="24.95" customHeight="1" x14ac:dyDescent="0.2">
      <c r="A4550" s="35">
        <v>4548</v>
      </c>
      <c r="B4550" s="36" t="s">
        <v>4824</v>
      </c>
      <c r="C4550" s="3">
        <v>2137.9749768303986</v>
      </c>
      <c r="D4550" s="4">
        <v>520</v>
      </c>
      <c r="E4550" s="37">
        <v>41243</v>
      </c>
      <c r="F4550" s="53" t="s">
        <v>3564</v>
      </c>
    </row>
    <row r="4551" spans="1:6" ht="24.95" customHeight="1" x14ac:dyDescent="0.2">
      <c r="A4551" s="35">
        <v>4549</v>
      </c>
      <c r="B4551" s="36" t="s">
        <v>4025</v>
      </c>
      <c r="C4551" s="3">
        <v>2134</v>
      </c>
      <c r="D4551" s="4">
        <v>545</v>
      </c>
      <c r="E4551" s="37">
        <v>43792</v>
      </c>
      <c r="F4551" s="53" t="s">
        <v>1869</v>
      </c>
    </row>
    <row r="4552" spans="1:6" ht="24.95" customHeight="1" x14ac:dyDescent="0.2">
      <c r="A4552" s="35">
        <v>4550</v>
      </c>
      <c r="B4552" s="36" t="s">
        <v>4026</v>
      </c>
      <c r="C4552" s="3">
        <v>2132.6999999999998</v>
      </c>
      <c r="D4552" s="4">
        <v>610</v>
      </c>
      <c r="E4552" s="37">
        <v>43070</v>
      </c>
      <c r="F4552" s="53" t="s">
        <v>451</v>
      </c>
    </row>
    <row r="4553" spans="1:6" ht="24.95" customHeight="1" x14ac:dyDescent="0.2">
      <c r="A4553" s="35">
        <v>4551</v>
      </c>
      <c r="B4553" s="36" t="s">
        <v>4027</v>
      </c>
      <c r="C4553" s="3">
        <v>2102.3517145505098</v>
      </c>
      <c r="D4553" s="4">
        <v>463</v>
      </c>
      <c r="E4553" s="37">
        <v>41803</v>
      </c>
      <c r="F4553" s="53" t="s">
        <v>439</v>
      </c>
    </row>
    <row r="4554" spans="1:6" ht="24.95" customHeight="1" x14ac:dyDescent="0.2">
      <c r="A4554" s="35">
        <v>4552</v>
      </c>
      <c r="B4554" s="36" t="s">
        <v>4028</v>
      </c>
      <c r="C4554" s="3">
        <v>2100.0347544022243</v>
      </c>
      <c r="D4554" s="4">
        <v>1137</v>
      </c>
      <c r="E4554" s="37">
        <v>36252</v>
      </c>
      <c r="F4554" s="53" t="s">
        <v>1066</v>
      </c>
    </row>
    <row r="4555" spans="1:6" ht="24.95" customHeight="1" x14ac:dyDescent="0.2">
      <c r="A4555" s="35">
        <v>4553</v>
      </c>
      <c r="B4555" s="36" t="s">
        <v>4029</v>
      </c>
      <c r="C4555" s="3">
        <v>2097.5193697868399</v>
      </c>
      <c r="D4555" s="4">
        <v>1212</v>
      </c>
      <c r="E4555" s="37">
        <v>40821</v>
      </c>
      <c r="F4555" s="53" t="s">
        <v>1722</v>
      </c>
    </row>
    <row r="4556" spans="1:6" ht="24.95" customHeight="1" x14ac:dyDescent="0.2">
      <c r="A4556" s="35">
        <v>4554</v>
      </c>
      <c r="B4556" s="36" t="s">
        <v>4157</v>
      </c>
      <c r="C4556" s="3">
        <f>1281+'2023'!E331+'2024'!E379</f>
        <v>2092</v>
      </c>
      <c r="D4556" s="4">
        <f>585+'2023'!F331+'2024'!F379</f>
        <v>844</v>
      </c>
      <c r="E4556" s="37">
        <v>44707</v>
      </c>
      <c r="F4556" s="54" t="s">
        <v>1869</v>
      </c>
    </row>
    <row r="4557" spans="1:6" ht="24.95" customHeight="1" x14ac:dyDescent="0.2">
      <c r="A4557" s="35">
        <v>4555</v>
      </c>
      <c r="B4557" s="36" t="s">
        <v>4030</v>
      </c>
      <c r="C4557" s="3">
        <v>2091.6357738646898</v>
      </c>
      <c r="D4557" s="4">
        <v>602</v>
      </c>
      <c r="E4557" s="37">
        <v>37862</v>
      </c>
      <c r="F4557" s="53" t="s">
        <v>1898</v>
      </c>
    </row>
    <row r="4558" spans="1:6" ht="24.95" customHeight="1" x14ac:dyDescent="0.2">
      <c r="A4558" s="35">
        <v>4556</v>
      </c>
      <c r="B4558" s="36" t="s">
        <v>4031</v>
      </c>
      <c r="C4558" s="3">
        <v>2085.2641334569048</v>
      </c>
      <c r="D4558" s="4">
        <v>489</v>
      </c>
      <c r="E4558" s="37">
        <v>41852</v>
      </c>
      <c r="F4558" s="53" t="s">
        <v>505</v>
      </c>
    </row>
    <row r="4559" spans="1:6" ht="24.95" customHeight="1" x14ac:dyDescent="0.2">
      <c r="A4559" s="35">
        <v>4557</v>
      </c>
      <c r="B4559" s="36" t="s">
        <v>4270</v>
      </c>
      <c r="C4559" s="3">
        <f>594+'2023'!E308+'2024'!E338</f>
        <v>2084.5</v>
      </c>
      <c r="D4559" s="4">
        <f>340+'2023'!F308+'2024'!F338</f>
        <v>963</v>
      </c>
      <c r="E4559" s="37">
        <v>44428</v>
      </c>
      <c r="F4559" s="54" t="s">
        <v>3194</v>
      </c>
    </row>
    <row r="4560" spans="1:6" ht="24.95" customHeight="1" x14ac:dyDescent="0.2">
      <c r="A4560" s="35">
        <v>4558</v>
      </c>
      <c r="B4560" s="36" t="s">
        <v>4825</v>
      </c>
      <c r="C4560" s="3">
        <v>2080.9198331788693</v>
      </c>
      <c r="D4560" s="4">
        <v>699</v>
      </c>
      <c r="E4560" s="37" t="s">
        <v>6517</v>
      </c>
      <c r="F4560" s="53" t="s">
        <v>41</v>
      </c>
    </row>
    <row r="4561" spans="1:6" ht="24.95" customHeight="1" x14ac:dyDescent="0.2">
      <c r="A4561" s="35">
        <v>4559</v>
      </c>
      <c r="B4561" s="36" t="s">
        <v>4032</v>
      </c>
      <c r="C4561" s="3">
        <v>2074.2585727525488</v>
      </c>
      <c r="D4561" s="4">
        <v>521</v>
      </c>
      <c r="E4561" s="37">
        <v>40011</v>
      </c>
      <c r="F4561" s="53" t="s">
        <v>4</v>
      </c>
    </row>
    <row r="4562" spans="1:6" ht="24.95" customHeight="1" x14ac:dyDescent="0.2">
      <c r="A4562" s="35">
        <v>4560</v>
      </c>
      <c r="B4562" s="36" t="s">
        <v>4033</v>
      </c>
      <c r="C4562" s="3">
        <v>2069.9142724745134</v>
      </c>
      <c r="D4562" s="4">
        <v>891</v>
      </c>
      <c r="E4562" s="37">
        <v>36336</v>
      </c>
      <c r="F4562" s="53" t="s">
        <v>176</v>
      </c>
    </row>
    <row r="4563" spans="1:6" ht="24.95" customHeight="1" x14ac:dyDescent="0.2">
      <c r="A4563" s="35">
        <v>4561</v>
      </c>
      <c r="B4563" s="36" t="s">
        <v>4034</v>
      </c>
      <c r="C4563" s="3">
        <v>2067.66</v>
      </c>
      <c r="D4563" s="4">
        <v>328</v>
      </c>
      <c r="E4563" s="37">
        <v>44141</v>
      </c>
      <c r="F4563" s="53" t="s">
        <v>45</v>
      </c>
    </row>
    <row r="4564" spans="1:6" ht="24.95" customHeight="1" x14ac:dyDescent="0.2">
      <c r="A4564" s="35">
        <v>4562</v>
      </c>
      <c r="B4564" s="36" t="s">
        <v>4826</v>
      </c>
      <c r="C4564" s="3">
        <v>2067.3076923076924</v>
      </c>
      <c r="D4564" s="4">
        <v>708</v>
      </c>
      <c r="E4564" s="37">
        <v>41369</v>
      </c>
      <c r="F4564" s="53" t="s">
        <v>311</v>
      </c>
    </row>
    <row r="4565" spans="1:6" ht="24.95" customHeight="1" x14ac:dyDescent="0.2">
      <c r="A4565" s="35">
        <v>4563</v>
      </c>
      <c r="B4565" s="36" t="s">
        <v>4035</v>
      </c>
      <c r="C4565" s="3">
        <v>2063</v>
      </c>
      <c r="D4565" s="4">
        <v>392</v>
      </c>
      <c r="E4565" s="37">
        <v>44421</v>
      </c>
      <c r="F4565" s="53" t="s">
        <v>2184</v>
      </c>
    </row>
    <row r="4566" spans="1:6" ht="24.95" customHeight="1" x14ac:dyDescent="0.2">
      <c r="A4566" s="35">
        <v>4564</v>
      </c>
      <c r="B4566" s="36" t="s">
        <v>4827</v>
      </c>
      <c r="C4566" s="3">
        <v>2061.2256719184429</v>
      </c>
      <c r="D4566" s="4">
        <v>698</v>
      </c>
      <c r="E4566" s="37">
        <v>40676</v>
      </c>
      <c r="F4566" s="53" t="s">
        <v>311</v>
      </c>
    </row>
    <row r="4567" spans="1:6" ht="24.95" customHeight="1" x14ac:dyDescent="0.2">
      <c r="A4567" s="35">
        <v>4565</v>
      </c>
      <c r="B4567" s="36" t="s">
        <v>4036</v>
      </c>
      <c r="C4567" s="3">
        <v>2060.1400000000003</v>
      </c>
      <c r="D4567" s="4">
        <v>484</v>
      </c>
      <c r="E4567" s="37">
        <v>42202</v>
      </c>
      <c r="F4567" s="53" t="s">
        <v>809</v>
      </c>
    </row>
    <row r="4568" spans="1:6" ht="24.95" customHeight="1" x14ac:dyDescent="0.2">
      <c r="A4568" s="35">
        <v>4566</v>
      </c>
      <c r="B4568" s="36" t="s">
        <v>4037</v>
      </c>
      <c r="C4568" s="3">
        <v>2059</v>
      </c>
      <c r="D4568" s="4">
        <v>122</v>
      </c>
      <c r="E4568" s="37">
        <v>44633</v>
      </c>
      <c r="F4568" s="53" t="s">
        <v>103</v>
      </c>
    </row>
    <row r="4569" spans="1:6" ht="24.95" customHeight="1" x14ac:dyDescent="0.2">
      <c r="A4569" s="35">
        <v>4567</v>
      </c>
      <c r="B4569" s="36" t="s">
        <v>4038</v>
      </c>
      <c r="C4569" s="3">
        <v>2044.44</v>
      </c>
      <c r="D4569" s="4">
        <v>590</v>
      </c>
      <c r="E4569" s="37">
        <v>42230</v>
      </c>
      <c r="F4569" s="53" t="s">
        <v>272</v>
      </c>
    </row>
    <row r="4570" spans="1:6" ht="24.95" customHeight="1" x14ac:dyDescent="0.2">
      <c r="A4570" s="35">
        <v>4568</v>
      </c>
      <c r="B4570" s="36" t="s">
        <v>4039</v>
      </c>
      <c r="C4570" s="3">
        <v>2043.66</v>
      </c>
      <c r="D4570" s="4">
        <v>446</v>
      </c>
      <c r="E4570" s="37">
        <v>44463</v>
      </c>
      <c r="F4570" s="53" t="s">
        <v>4040</v>
      </c>
    </row>
    <row r="4571" spans="1:6" ht="24.95" customHeight="1" x14ac:dyDescent="0.2">
      <c r="A4571" s="35">
        <v>4569</v>
      </c>
      <c r="B4571" s="36" t="s">
        <v>4041</v>
      </c>
      <c r="C4571" s="3">
        <v>2043.5588507877665</v>
      </c>
      <c r="D4571" s="4">
        <v>752</v>
      </c>
      <c r="E4571" s="37">
        <v>37659</v>
      </c>
      <c r="F4571" s="53" t="s">
        <v>176</v>
      </c>
    </row>
    <row r="4572" spans="1:6" ht="24.95" customHeight="1" x14ac:dyDescent="0.2">
      <c r="A4572" s="35">
        <v>4570</v>
      </c>
      <c r="B4572" s="36" t="s">
        <v>4042</v>
      </c>
      <c r="C4572" s="3">
        <v>2043</v>
      </c>
      <c r="D4572" s="4">
        <v>507</v>
      </c>
      <c r="E4572" s="37">
        <v>42832</v>
      </c>
      <c r="F4572" s="53" t="s">
        <v>220</v>
      </c>
    </row>
    <row r="4573" spans="1:6" ht="24.95" customHeight="1" x14ac:dyDescent="0.2">
      <c r="A4573" s="35">
        <v>4571</v>
      </c>
      <c r="B4573" s="36" t="s">
        <v>4043</v>
      </c>
      <c r="C4573" s="3">
        <v>2039</v>
      </c>
      <c r="D4573" s="4">
        <v>451</v>
      </c>
      <c r="E4573" s="37">
        <v>43560</v>
      </c>
      <c r="F4573" s="53" t="s">
        <v>220</v>
      </c>
    </row>
    <row r="4574" spans="1:6" ht="24.95" customHeight="1" x14ac:dyDescent="0.2">
      <c r="A4574" s="35">
        <v>4572</v>
      </c>
      <c r="B4574" s="36" t="s">
        <v>4044</v>
      </c>
      <c r="C4574" s="3">
        <v>2022.5</v>
      </c>
      <c r="D4574" s="4">
        <v>373</v>
      </c>
      <c r="E4574" s="37">
        <v>44064</v>
      </c>
      <c r="F4574" s="53" t="s">
        <v>311</v>
      </c>
    </row>
    <row r="4575" spans="1:6" ht="24.95" customHeight="1" x14ac:dyDescent="0.2">
      <c r="A4575" s="35">
        <v>4573</v>
      </c>
      <c r="B4575" s="36" t="s">
        <v>7368</v>
      </c>
      <c r="C4575" s="3">
        <f>'2024'!E277</f>
        <v>2022</v>
      </c>
      <c r="D4575" s="4">
        <f>'2024'!F277</f>
        <v>594</v>
      </c>
      <c r="E4575" s="37">
        <v>45588</v>
      </c>
      <c r="F4575" s="53" t="s">
        <v>3194</v>
      </c>
    </row>
    <row r="4576" spans="1:6" ht="24.95" customHeight="1" x14ac:dyDescent="0.2">
      <c r="A4576" s="35">
        <v>4574</v>
      </c>
      <c r="B4576" s="36" t="s">
        <v>7369</v>
      </c>
      <c r="C4576" s="3">
        <f>'2024'!E278</f>
        <v>2017</v>
      </c>
      <c r="D4576" s="4">
        <f>'2024'!F278</f>
        <v>302</v>
      </c>
      <c r="E4576" s="37">
        <v>45583</v>
      </c>
      <c r="F4576" s="53" t="s">
        <v>129</v>
      </c>
    </row>
    <row r="4577" spans="1:6" ht="24.95" customHeight="1" x14ac:dyDescent="0.2">
      <c r="A4577" s="35">
        <v>4575</v>
      </c>
      <c r="B4577" s="36" t="s">
        <v>4045</v>
      </c>
      <c r="C4577" s="3">
        <v>2007.9355885078778</v>
      </c>
      <c r="D4577" s="4">
        <v>707</v>
      </c>
      <c r="E4577" s="37">
        <v>41768</v>
      </c>
      <c r="F4577" s="53" t="s">
        <v>1722</v>
      </c>
    </row>
    <row r="4578" spans="1:6" ht="24.95" customHeight="1" x14ac:dyDescent="0.2">
      <c r="A4578" s="35">
        <v>4576</v>
      </c>
      <c r="B4578" s="36" t="s">
        <v>4046</v>
      </c>
      <c r="C4578" s="3">
        <v>2001</v>
      </c>
      <c r="D4578" s="4">
        <v>664</v>
      </c>
      <c r="E4578" s="37">
        <v>44064</v>
      </c>
      <c r="F4578" s="53" t="s">
        <v>439</v>
      </c>
    </row>
    <row r="4579" spans="1:6" ht="24.95" customHeight="1" x14ac:dyDescent="0.2">
      <c r="A4579" s="35">
        <v>4577</v>
      </c>
      <c r="B4579" s="36" t="s">
        <v>4828</v>
      </c>
      <c r="C4579" s="3">
        <v>1996.3507877664506</v>
      </c>
      <c r="D4579" s="4">
        <v>702</v>
      </c>
      <c r="E4579" s="37">
        <v>40760</v>
      </c>
      <c r="F4579" s="53" t="s">
        <v>23</v>
      </c>
    </row>
    <row r="4580" spans="1:6" ht="24.95" customHeight="1" x14ac:dyDescent="0.2">
      <c r="A4580" s="35">
        <v>4578</v>
      </c>
      <c r="B4580" s="36" t="s">
        <v>7370</v>
      </c>
      <c r="C4580" s="3">
        <f>'2024'!E280</f>
        <v>1990.5</v>
      </c>
      <c r="D4580" s="4">
        <f>'2024'!F280</f>
        <v>553</v>
      </c>
      <c r="E4580" s="37">
        <v>45352</v>
      </c>
      <c r="F4580" s="53" t="s">
        <v>2184</v>
      </c>
    </row>
    <row r="4581" spans="1:6" ht="24.95" customHeight="1" x14ac:dyDescent="0.2">
      <c r="A4581" s="35">
        <v>4579</v>
      </c>
      <c r="B4581" s="36" t="s">
        <v>4829</v>
      </c>
      <c r="C4581" s="3">
        <v>1989.6895273401299</v>
      </c>
      <c r="D4581" s="4">
        <v>590</v>
      </c>
      <c r="E4581" s="37">
        <v>40953</v>
      </c>
      <c r="F4581" s="53" t="s">
        <v>817</v>
      </c>
    </row>
    <row r="4582" spans="1:6" ht="24.95" customHeight="1" x14ac:dyDescent="0.2">
      <c r="A4582" s="35">
        <v>4580</v>
      </c>
      <c r="B4582" s="36" t="s">
        <v>4048</v>
      </c>
      <c r="C4582" s="3">
        <v>1981.8697868396664</v>
      </c>
      <c r="D4582" s="4">
        <v>941</v>
      </c>
      <c r="E4582" s="37">
        <v>38814</v>
      </c>
      <c r="F4582" s="53" t="s">
        <v>176</v>
      </c>
    </row>
    <row r="4583" spans="1:6" ht="24.95" customHeight="1" x14ac:dyDescent="0.2">
      <c r="A4583" s="35">
        <v>4581</v>
      </c>
      <c r="B4583" s="36" t="s">
        <v>4049</v>
      </c>
      <c r="C4583" s="3">
        <v>1981</v>
      </c>
      <c r="D4583" s="4">
        <v>572</v>
      </c>
      <c r="E4583" s="37">
        <v>43896</v>
      </c>
      <c r="F4583" s="53" t="s">
        <v>2184</v>
      </c>
    </row>
    <row r="4584" spans="1:6" ht="24.95" customHeight="1" x14ac:dyDescent="0.2">
      <c r="A4584" s="35">
        <v>4582</v>
      </c>
      <c r="B4584" s="36" t="s">
        <v>4050</v>
      </c>
      <c r="C4584" s="3">
        <v>1979</v>
      </c>
      <c r="D4584" s="4">
        <v>535</v>
      </c>
      <c r="E4584" s="37">
        <v>43854</v>
      </c>
      <c r="F4584" s="53" t="s">
        <v>559</v>
      </c>
    </row>
    <row r="4585" spans="1:6" ht="24.95" customHeight="1" x14ac:dyDescent="0.2">
      <c r="A4585" s="35">
        <v>4583</v>
      </c>
      <c r="B4585" s="36" t="s">
        <v>6462</v>
      </c>
      <c r="C4585" s="3">
        <f>'2023'!E266</f>
        <v>1962.78</v>
      </c>
      <c r="D4585" s="4">
        <f>'2023'!F266</f>
        <v>322</v>
      </c>
      <c r="E4585" s="37">
        <v>45170</v>
      </c>
      <c r="F4585" s="53" t="s">
        <v>439</v>
      </c>
    </row>
    <row r="4586" spans="1:6" ht="24.95" customHeight="1" x14ac:dyDescent="0.2">
      <c r="A4586" s="35">
        <v>4584</v>
      </c>
      <c r="B4586" s="36" t="s">
        <v>4051</v>
      </c>
      <c r="C4586" s="3">
        <v>1959.44</v>
      </c>
      <c r="D4586" s="4">
        <v>340</v>
      </c>
      <c r="E4586" s="37">
        <v>44351</v>
      </c>
      <c r="F4586" s="53" t="s">
        <v>1051</v>
      </c>
    </row>
    <row r="4587" spans="1:6" ht="24.95" customHeight="1" x14ac:dyDescent="0.2">
      <c r="A4587" s="35">
        <v>4585</v>
      </c>
      <c r="B4587" s="36" t="s">
        <v>4052</v>
      </c>
      <c r="C4587" s="3">
        <v>1959</v>
      </c>
      <c r="D4587" s="4">
        <v>417</v>
      </c>
      <c r="E4587" s="37">
        <v>44680</v>
      </c>
      <c r="F4587" s="53" t="s">
        <v>311</v>
      </c>
    </row>
    <row r="4588" spans="1:6" ht="24.95" customHeight="1" x14ac:dyDescent="0.2">
      <c r="A4588" s="35">
        <v>4586</v>
      </c>
      <c r="B4588" s="36" t="s">
        <v>7371</v>
      </c>
      <c r="C4588" s="3">
        <f>'2024'!E281</f>
        <v>1952</v>
      </c>
      <c r="D4588" s="4">
        <f>'2024'!F281</f>
        <v>366</v>
      </c>
      <c r="E4588" s="37">
        <v>45576</v>
      </c>
      <c r="F4588" s="53" t="s">
        <v>439</v>
      </c>
    </row>
    <row r="4589" spans="1:6" ht="24.95" customHeight="1" x14ac:dyDescent="0.2">
      <c r="A4589" s="35">
        <v>4587</v>
      </c>
      <c r="B4589" s="36" t="s">
        <v>4053</v>
      </c>
      <c r="C4589" s="3">
        <v>1943.5240963855424</v>
      </c>
      <c r="D4589" s="4">
        <v>648</v>
      </c>
      <c r="E4589" s="37">
        <v>38492</v>
      </c>
      <c r="F4589" s="53" t="s">
        <v>4054</v>
      </c>
    </row>
    <row r="4590" spans="1:6" ht="24.95" customHeight="1" x14ac:dyDescent="0.2">
      <c r="A4590" s="35">
        <v>4588</v>
      </c>
      <c r="B4590" s="36" t="s">
        <v>4055</v>
      </c>
      <c r="C4590" s="3">
        <v>1943.3503243744208</v>
      </c>
      <c r="D4590" s="4">
        <v>614</v>
      </c>
      <c r="E4590" s="37">
        <v>37435</v>
      </c>
      <c r="F4590" s="53" t="s">
        <v>374</v>
      </c>
    </row>
    <row r="4591" spans="1:6" ht="24.95" customHeight="1" x14ac:dyDescent="0.2">
      <c r="A4591" s="35">
        <v>4589</v>
      </c>
      <c r="B4591" s="36" t="s">
        <v>4057</v>
      </c>
      <c r="C4591" s="3">
        <v>1938.4267840593143</v>
      </c>
      <c r="D4591" s="4">
        <v>846</v>
      </c>
      <c r="E4591" s="37">
        <v>38835</v>
      </c>
      <c r="F4591" s="53" t="s">
        <v>176</v>
      </c>
    </row>
    <row r="4592" spans="1:6" ht="24.95" customHeight="1" x14ac:dyDescent="0.2">
      <c r="A4592" s="35">
        <v>4590</v>
      </c>
      <c r="B4592" s="36" t="s">
        <v>4058</v>
      </c>
      <c r="C4592" s="3">
        <v>1936.98</v>
      </c>
      <c r="D4592" s="4">
        <v>329</v>
      </c>
      <c r="E4592" s="37">
        <v>44442</v>
      </c>
      <c r="F4592" s="53" t="s">
        <v>505</v>
      </c>
    </row>
    <row r="4593" spans="1:6" ht="24.95" customHeight="1" x14ac:dyDescent="0.2">
      <c r="A4593" s="35">
        <v>4591</v>
      </c>
      <c r="B4593" s="36" t="s">
        <v>4059</v>
      </c>
      <c r="C4593" s="3">
        <v>1931.8000000000002</v>
      </c>
      <c r="D4593" s="4">
        <v>593</v>
      </c>
      <c r="E4593" s="37">
        <v>42748</v>
      </c>
      <c r="F4593" s="53" t="s">
        <v>1326</v>
      </c>
    </row>
    <row r="4594" spans="1:6" ht="24.95" customHeight="1" x14ac:dyDescent="0.2">
      <c r="A4594" s="35">
        <v>4592</v>
      </c>
      <c r="B4594" s="36" t="s">
        <v>4060</v>
      </c>
      <c r="C4594" s="3">
        <v>1929</v>
      </c>
      <c r="D4594" s="4">
        <v>422</v>
      </c>
      <c r="E4594" s="37">
        <v>44428</v>
      </c>
      <c r="F4594" s="53" t="s">
        <v>439</v>
      </c>
    </row>
    <row r="4595" spans="1:6" ht="24.95" customHeight="1" x14ac:dyDescent="0.2">
      <c r="A4595" s="35">
        <v>4593</v>
      </c>
      <c r="B4595" s="36" t="s">
        <v>4061</v>
      </c>
      <c r="C4595" s="3">
        <v>1921</v>
      </c>
      <c r="D4595" s="4">
        <v>357</v>
      </c>
      <c r="E4595" s="37">
        <v>44337</v>
      </c>
      <c r="F4595" s="53" t="s">
        <v>311</v>
      </c>
    </row>
    <row r="4596" spans="1:6" ht="24.95" customHeight="1" x14ac:dyDescent="0.2">
      <c r="A4596" s="35">
        <v>4594</v>
      </c>
      <c r="B4596" s="36" t="s">
        <v>6463</v>
      </c>
      <c r="C4596" s="3">
        <f>'2023'!E268</f>
        <v>1893.8</v>
      </c>
      <c r="D4596" s="4">
        <f>'2023'!F268</f>
        <v>499</v>
      </c>
      <c r="E4596" s="37">
        <v>44974</v>
      </c>
      <c r="F4596" s="53" t="s">
        <v>311</v>
      </c>
    </row>
    <row r="4597" spans="1:6" ht="24.95" customHeight="1" x14ac:dyDescent="0.2">
      <c r="A4597" s="35">
        <v>4595</v>
      </c>
      <c r="B4597" s="36" t="s">
        <v>4062</v>
      </c>
      <c r="C4597" s="3">
        <v>1890.4946709916589</v>
      </c>
      <c r="D4597" s="4">
        <v>594</v>
      </c>
      <c r="E4597" s="37">
        <v>38338</v>
      </c>
      <c r="F4597" s="53" t="s">
        <v>45</v>
      </c>
    </row>
    <row r="4598" spans="1:6" ht="24.95" customHeight="1" x14ac:dyDescent="0.2">
      <c r="A4598" s="35">
        <v>4596</v>
      </c>
      <c r="B4598" s="36" t="s">
        <v>4063</v>
      </c>
      <c r="C4598" s="3">
        <v>1881.54</v>
      </c>
      <c r="D4598" s="4">
        <v>549</v>
      </c>
      <c r="E4598" s="37">
        <v>42440</v>
      </c>
      <c r="F4598" s="53" t="s">
        <v>1326</v>
      </c>
    </row>
    <row r="4599" spans="1:6" ht="24.95" customHeight="1" x14ac:dyDescent="0.2">
      <c r="A4599" s="35">
        <v>4597</v>
      </c>
      <c r="B4599" s="36" t="s">
        <v>4064</v>
      </c>
      <c r="C4599" s="3">
        <v>1877.83</v>
      </c>
      <c r="D4599" s="4">
        <v>508</v>
      </c>
      <c r="E4599" s="37">
        <v>43441</v>
      </c>
      <c r="F4599" s="53" t="s">
        <v>4065</v>
      </c>
    </row>
    <row r="4600" spans="1:6" ht="24.95" customHeight="1" x14ac:dyDescent="0.2">
      <c r="A4600" s="35">
        <v>4598</v>
      </c>
      <c r="B4600" s="36" t="s">
        <v>4066</v>
      </c>
      <c r="C4600" s="3">
        <v>1875</v>
      </c>
      <c r="D4600" s="4">
        <v>893</v>
      </c>
      <c r="E4600" s="37">
        <v>40242</v>
      </c>
      <c r="F4600" s="53" t="s">
        <v>4067</v>
      </c>
    </row>
    <row r="4601" spans="1:6" ht="24.95" customHeight="1" x14ac:dyDescent="0.2">
      <c r="A4601" s="35">
        <v>4599</v>
      </c>
      <c r="B4601" s="36" t="s">
        <v>4068</v>
      </c>
      <c r="C4601" s="3">
        <v>1871</v>
      </c>
      <c r="D4601" s="4">
        <v>496</v>
      </c>
      <c r="E4601" s="37">
        <v>42146</v>
      </c>
      <c r="F4601" s="53" t="s">
        <v>809</v>
      </c>
    </row>
    <row r="4602" spans="1:6" ht="24.95" customHeight="1" x14ac:dyDescent="0.2">
      <c r="A4602" s="35">
        <v>4600</v>
      </c>
      <c r="B4602" s="36" t="s">
        <v>4069</v>
      </c>
      <c r="C4602" s="3">
        <v>1867.4</v>
      </c>
      <c r="D4602" s="4">
        <v>537</v>
      </c>
      <c r="E4602" s="37">
        <v>43390</v>
      </c>
      <c r="F4602" s="53" t="s">
        <v>4065</v>
      </c>
    </row>
    <row r="4603" spans="1:6" ht="24.95" customHeight="1" x14ac:dyDescent="0.2">
      <c r="A4603" s="35">
        <v>4601</v>
      </c>
      <c r="B4603" s="36" t="s">
        <v>4070</v>
      </c>
      <c r="C4603" s="3">
        <v>1866.890639481001</v>
      </c>
      <c r="D4603" s="4">
        <v>947</v>
      </c>
      <c r="E4603" s="37">
        <v>38037</v>
      </c>
      <c r="F4603" s="53" t="s">
        <v>4071</v>
      </c>
    </row>
    <row r="4604" spans="1:6" ht="24.95" customHeight="1" x14ac:dyDescent="0.2">
      <c r="A4604" s="35">
        <v>4602</v>
      </c>
      <c r="B4604" s="36" t="s">
        <v>4072</v>
      </c>
      <c r="C4604" s="3">
        <v>1865.152919369787</v>
      </c>
      <c r="D4604" s="4">
        <v>653</v>
      </c>
      <c r="E4604" s="37">
        <v>40168</v>
      </c>
      <c r="F4604" s="53" t="s">
        <v>3564</v>
      </c>
    </row>
    <row r="4605" spans="1:6" ht="24.95" customHeight="1" x14ac:dyDescent="0.2">
      <c r="A4605" s="35">
        <v>4603</v>
      </c>
      <c r="B4605" s="36" t="s">
        <v>4174</v>
      </c>
      <c r="C4605" s="3">
        <f>1187.4+'2023'!E335</f>
        <v>1837.1</v>
      </c>
      <c r="D4605" s="4">
        <f>219+'2023'!F335</f>
        <v>345</v>
      </c>
      <c r="E4605" s="37">
        <v>44897</v>
      </c>
      <c r="F4605" s="53" t="s">
        <v>1326</v>
      </c>
    </row>
    <row r="4606" spans="1:6" ht="24.95" customHeight="1" x14ac:dyDescent="0.2">
      <c r="A4606" s="35">
        <v>4604</v>
      </c>
      <c r="B4606" s="36" t="s">
        <v>4075</v>
      </c>
      <c r="C4606" s="3">
        <v>1836</v>
      </c>
      <c r="D4606" s="4">
        <v>468</v>
      </c>
      <c r="E4606" s="37">
        <v>42454</v>
      </c>
      <c r="F4606" s="53" t="s">
        <v>129</v>
      </c>
    </row>
    <row r="4607" spans="1:6" ht="24.95" customHeight="1" x14ac:dyDescent="0.2">
      <c r="A4607" s="35">
        <v>4605</v>
      </c>
      <c r="B4607" s="36" t="s">
        <v>7372</v>
      </c>
      <c r="C4607" s="3">
        <f>'2024'!E284</f>
        <v>1835.3</v>
      </c>
      <c r="D4607" s="4">
        <f>'2024'!F284</f>
        <v>551</v>
      </c>
      <c r="E4607" s="37">
        <v>45443</v>
      </c>
      <c r="F4607" s="53" t="s">
        <v>2155</v>
      </c>
    </row>
    <row r="4608" spans="1:6" ht="24.95" customHeight="1" x14ac:dyDescent="0.2">
      <c r="A4608" s="35">
        <v>4606</v>
      </c>
      <c r="B4608" s="36" t="s">
        <v>4076</v>
      </c>
      <c r="C4608" s="3">
        <v>1830.99</v>
      </c>
      <c r="D4608" s="4">
        <v>492</v>
      </c>
      <c r="E4608" s="37">
        <v>42063</v>
      </c>
      <c r="F4608" s="53" t="s">
        <v>451</v>
      </c>
    </row>
    <row r="4609" spans="1:6" ht="24.95" customHeight="1" x14ac:dyDescent="0.2">
      <c r="A4609" s="35">
        <v>4607</v>
      </c>
      <c r="B4609" s="36" t="s">
        <v>4077</v>
      </c>
      <c r="C4609" s="3">
        <v>1830.3985171455051</v>
      </c>
      <c r="D4609" s="4">
        <v>750</v>
      </c>
      <c r="E4609" s="37">
        <v>36931</v>
      </c>
      <c r="F4609" s="53" t="s">
        <v>374</v>
      </c>
    </row>
    <row r="4610" spans="1:6" ht="24.95" customHeight="1" x14ac:dyDescent="0.2">
      <c r="A4610" s="35">
        <v>4608</v>
      </c>
      <c r="B4610" s="36" t="s">
        <v>6464</v>
      </c>
      <c r="C4610" s="3">
        <f>'2023'!E270</f>
        <v>1827.07</v>
      </c>
      <c r="D4610" s="4">
        <f>'2023'!F270</f>
        <v>297</v>
      </c>
      <c r="E4610" s="37">
        <v>44995</v>
      </c>
      <c r="F4610" s="53" t="s">
        <v>5091</v>
      </c>
    </row>
    <row r="4611" spans="1:6" ht="24.95" customHeight="1" x14ac:dyDescent="0.2">
      <c r="A4611" s="35">
        <v>4609</v>
      </c>
      <c r="B4611" s="36" t="s">
        <v>4078</v>
      </c>
      <c r="C4611" s="3">
        <v>1825</v>
      </c>
      <c r="D4611" s="4">
        <v>350</v>
      </c>
      <c r="E4611" s="37">
        <v>43560</v>
      </c>
      <c r="F4611" s="53" t="s">
        <v>220</v>
      </c>
    </row>
    <row r="4612" spans="1:6" ht="24.95" customHeight="1" x14ac:dyDescent="0.2">
      <c r="A4612" s="35">
        <v>4610</v>
      </c>
      <c r="B4612" s="36" t="s">
        <v>4079</v>
      </c>
      <c r="C4612" s="3">
        <v>1824.2006487488418</v>
      </c>
      <c r="D4612" s="4">
        <v>637</v>
      </c>
      <c r="E4612" s="37">
        <v>38744</v>
      </c>
      <c r="F4612" s="53" t="s">
        <v>4080</v>
      </c>
    </row>
    <row r="4613" spans="1:6" ht="24.95" customHeight="1" x14ac:dyDescent="0.2">
      <c r="A4613" s="35">
        <v>4611</v>
      </c>
      <c r="B4613" s="36" t="s">
        <v>4830</v>
      </c>
      <c r="C4613" s="3">
        <v>1821.9995366079704</v>
      </c>
      <c r="D4613" s="4">
        <v>542</v>
      </c>
      <c r="E4613" s="37">
        <v>40617</v>
      </c>
      <c r="F4613" s="53" t="s">
        <v>4</v>
      </c>
    </row>
    <row r="4614" spans="1:6" ht="24.95" customHeight="1" x14ac:dyDescent="0.2">
      <c r="A4614" s="35">
        <v>4612</v>
      </c>
      <c r="B4614" s="36" t="s">
        <v>7373</v>
      </c>
      <c r="C4614" s="3">
        <f>'2024'!E286</f>
        <v>1813.15</v>
      </c>
      <c r="D4614" s="4">
        <f>'2024'!F286</f>
        <v>334</v>
      </c>
      <c r="E4614" s="37">
        <v>45576</v>
      </c>
      <c r="F4614" s="53" t="s">
        <v>439</v>
      </c>
    </row>
    <row r="4615" spans="1:6" ht="24.95" customHeight="1" x14ac:dyDescent="0.2">
      <c r="A4615" s="35">
        <v>4613</v>
      </c>
      <c r="B4615" s="36" t="s">
        <v>4081</v>
      </c>
      <c r="C4615" s="3">
        <v>1811.8628359592215</v>
      </c>
      <c r="D4615" s="4">
        <v>671</v>
      </c>
      <c r="E4615" s="37">
        <v>40305</v>
      </c>
      <c r="F4615" s="53" t="s">
        <v>311</v>
      </c>
    </row>
    <row r="4616" spans="1:6" ht="24.95" customHeight="1" x14ac:dyDescent="0.2">
      <c r="A4616" s="35">
        <v>4614</v>
      </c>
      <c r="B4616" s="36" t="s">
        <v>4082</v>
      </c>
      <c r="C4616" s="3">
        <v>1799.7199999999998</v>
      </c>
      <c r="D4616" s="4">
        <v>570</v>
      </c>
      <c r="E4616" s="37">
        <v>42636</v>
      </c>
      <c r="F4616" s="53" t="s">
        <v>511</v>
      </c>
    </row>
    <row r="4617" spans="1:6" ht="24.95" customHeight="1" x14ac:dyDescent="0.2">
      <c r="A4617" s="35">
        <v>4615</v>
      </c>
      <c r="B4617" s="36" t="s">
        <v>4831</v>
      </c>
      <c r="C4617" s="3">
        <v>1796.8025949953662</v>
      </c>
      <c r="D4617" s="4">
        <v>671</v>
      </c>
      <c r="E4617" s="37">
        <v>40897</v>
      </c>
      <c r="F4617" s="53" t="s">
        <v>311</v>
      </c>
    </row>
    <row r="4618" spans="1:6" ht="24.95" customHeight="1" x14ac:dyDescent="0.2">
      <c r="A4618" s="35">
        <v>4616</v>
      </c>
      <c r="B4618" s="36" t="s">
        <v>4083</v>
      </c>
      <c r="C4618" s="3">
        <v>1795.9</v>
      </c>
      <c r="D4618" s="4">
        <v>646</v>
      </c>
      <c r="E4618" s="37">
        <v>42772</v>
      </c>
      <c r="F4618" s="53" t="s">
        <v>1326</v>
      </c>
    </row>
    <row r="4619" spans="1:6" ht="24.95" customHeight="1" x14ac:dyDescent="0.2">
      <c r="A4619" s="35">
        <v>4617</v>
      </c>
      <c r="B4619" s="36" t="s">
        <v>4084</v>
      </c>
      <c r="C4619" s="3">
        <v>1791.8790546802595</v>
      </c>
      <c r="D4619" s="4">
        <v>521</v>
      </c>
      <c r="E4619" s="37">
        <v>39864</v>
      </c>
      <c r="F4619" s="53" t="s">
        <v>616</v>
      </c>
    </row>
    <row r="4620" spans="1:6" ht="24.95" customHeight="1" x14ac:dyDescent="0.2">
      <c r="A4620" s="35">
        <v>4618</v>
      </c>
      <c r="B4620" s="36" t="s">
        <v>4832</v>
      </c>
      <c r="C4620" s="3">
        <v>1789.706904541242</v>
      </c>
      <c r="D4620" s="4">
        <v>430</v>
      </c>
      <c r="E4620" s="37">
        <v>41152</v>
      </c>
      <c r="F4620" s="53" t="s">
        <v>4720</v>
      </c>
    </row>
    <row r="4621" spans="1:6" ht="24.95" customHeight="1" x14ac:dyDescent="0.2">
      <c r="A4621" s="35">
        <v>4619</v>
      </c>
      <c r="B4621" s="36" t="s">
        <v>4833</v>
      </c>
      <c r="C4621" s="3">
        <v>1788.69507877665</v>
      </c>
      <c r="D4621" s="4">
        <v>794</v>
      </c>
      <c r="E4621" s="37">
        <v>41039</v>
      </c>
      <c r="F4621" s="53" t="s">
        <v>1722</v>
      </c>
    </row>
    <row r="4622" spans="1:6" ht="24.95" customHeight="1" x14ac:dyDescent="0.2">
      <c r="A4622" s="35">
        <v>4620</v>
      </c>
      <c r="B4622" s="36" t="s">
        <v>4085</v>
      </c>
      <c r="C4622" s="3">
        <v>1784.7</v>
      </c>
      <c r="D4622" s="4">
        <v>614</v>
      </c>
      <c r="E4622" s="37">
        <v>43588</v>
      </c>
      <c r="F4622" s="53" t="s">
        <v>3194</v>
      </c>
    </row>
    <row r="4623" spans="1:6" ht="24.95" customHeight="1" x14ac:dyDescent="0.2">
      <c r="A4623" s="35">
        <v>4621</v>
      </c>
      <c r="B4623" s="36" t="s">
        <v>4086</v>
      </c>
      <c r="C4623" s="3">
        <v>1778.3899999999999</v>
      </c>
      <c r="D4623" s="4">
        <v>484</v>
      </c>
      <c r="E4623" s="37">
        <v>42041</v>
      </c>
      <c r="F4623" s="53" t="s">
        <v>817</v>
      </c>
    </row>
    <row r="4624" spans="1:6" ht="24.95" customHeight="1" x14ac:dyDescent="0.2">
      <c r="A4624" s="35">
        <v>4622</v>
      </c>
      <c r="B4624" s="36" t="s">
        <v>4094</v>
      </c>
      <c r="C4624" s="3">
        <f>1733+'2023'!E402</f>
        <v>1777</v>
      </c>
      <c r="D4624" s="4">
        <f>468+'2023'!F402</f>
        <v>482</v>
      </c>
      <c r="E4624" s="37">
        <v>43987</v>
      </c>
      <c r="F4624" s="53" t="s">
        <v>220</v>
      </c>
    </row>
    <row r="4625" spans="1:6" ht="24.95" customHeight="1" x14ac:dyDescent="0.2">
      <c r="A4625" s="35">
        <v>4623</v>
      </c>
      <c r="B4625" s="36" t="s">
        <v>4087</v>
      </c>
      <c r="C4625" s="3">
        <v>1771.25</v>
      </c>
      <c r="D4625" s="4">
        <v>483</v>
      </c>
      <c r="E4625" s="37">
        <v>43894</v>
      </c>
      <c r="F4625" s="53" t="s">
        <v>451</v>
      </c>
    </row>
    <row r="4626" spans="1:6" ht="24.95" customHeight="1" x14ac:dyDescent="0.2">
      <c r="A4626" s="35">
        <v>4624</v>
      </c>
      <c r="B4626" s="36" t="s">
        <v>4088</v>
      </c>
      <c r="C4626" s="3">
        <v>1754.3732622798889</v>
      </c>
      <c r="D4626" s="4">
        <v>571</v>
      </c>
      <c r="E4626" s="37">
        <v>38380</v>
      </c>
      <c r="F4626" s="53" t="s">
        <v>2406</v>
      </c>
    </row>
    <row r="4627" spans="1:6" ht="24.95" customHeight="1" x14ac:dyDescent="0.2">
      <c r="A4627" s="35">
        <v>4625</v>
      </c>
      <c r="B4627" s="36" t="s">
        <v>7374</v>
      </c>
      <c r="C4627" s="3">
        <f>'2024'!E287</f>
        <v>1744</v>
      </c>
      <c r="D4627" s="4">
        <f>'2024'!F287</f>
        <v>331</v>
      </c>
      <c r="E4627" s="37">
        <v>45422</v>
      </c>
      <c r="F4627" s="53" t="s">
        <v>5459</v>
      </c>
    </row>
    <row r="4628" spans="1:6" ht="24.95" customHeight="1" x14ac:dyDescent="0.2">
      <c r="A4628" s="35">
        <v>4626</v>
      </c>
      <c r="B4628" s="36" t="s">
        <v>4089</v>
      </c>
      <c r="C4628" s="3">
        <v>1739.1682113067657</v>
      </c>
      <c r="D4628" s="4">
        <v>573</v>
      </c>
      <c r="E4628" s="37">
        <v>40186</v>
      </c>
      <c r="F4628" s="53" t="s">
        <v>451</v>
      </c>
    </row>
    <row r="4629" spans="1:6" ht="24.95" customHeight="1" x14ac:dyDescent="0.2">
      <c r="A4629" s="35">
        <v>4627</v>
      </c>
      <c r="B4629" s="36" t="s">
        <v>4090</v>
      </c>
      <c r="C4629" s="3">
        <v>1738.06765523633</v>
      </c>
      <c r="D4629" s="4">
        <v>578</v>
      </c>
      <c r="E4629" s="37" t="s">
        <v>6517</v>
      </c>
      <c r="F4629" s="53" t="s">
        <v>41</v>
      </c>
    </row>
    <row r="4630" spans="1:6" ht="24.95" customHeight="1" x14ac:dyDescent="0.2">
      <c r="A4630" s="35">
        <v>4628</v>
      </c>
      <c r="B4630" s="36" t="s">
        <v>4091</v>
      </c>
      <c r="C4630" s="3">
        <v>1735.9823911028732</v>
      </c>
      <c r="D4630" s="4">
        <v>688</v>
      </c>
      <c r="E4630" s="37">
        <v>39661</v>
      </c>
      <c r="F4630" s="53" t="s">
        <v>4092</v>
      </c>
    </row>
    <row r="4631" spans="1:6" ht="24.95" customHeight="1" x14ac:dyDescent="0.2">
      <c r="A4631" s="35">
        <v>4629</v>
      </c>
      <c r="B4631" s="36" t="s">
        <v>4093</v>
      </c>
      <c r="C4631" s="3">
        <v>1733.75</v>
      </c>
      <c r="D4631" s="4">
        <v>409</v>
      </c>
      <c r="E4631" s="37">
        <v>43189</v>
      </c>
      <c r="F4631" s="53" t="s">
        <v>220</v>
      </c>
    </row>
    <row r="4632" spans="1:6" ht="24.95" customHeight="1" x14ac:dyDescent="0.2">
      <c r="A4632" s="35">
        <v>4630</v>
      </c>
      <c r="B4632" s="36" t="s">
        <v>4095</v>
      </c>
      <c r="C4632" s="3">
        <v>1723.6156163113997</v>
      </c>
      <c r="D4632" s="4">
        <v>471</v>
      </c>
      <c r="E4632" s="37">
        <v>38387</v>
      </c>
      <c r="F4632" s="53" t="s">
        <v>536</v>
      </c>
    </row>
    <row r="4633" spans="1:6" ht="24.95" customHeight="1" x14ac:dyDescent="0.2">
      <c r="A4633" s="35">
        <v>4631</v>
      </c>
      <c r="B4633" s="36" t="s">
        <v>4834</v>
      </c>
      <c r="C4633" s="3">
        <v>1716.8674698795182</v>
      </c>
      <c r="D4633" s="4">
        <v>480</v>
      </c>
      <c r="E4633" s="37">
        <v>41173</v>
      </c>
      <c r="F4633" s="53" t="s">
        <v>451</v>
      </c>
    </row>
    <row r="4634" spans="1:6" ht="24.95" customHeight="1" x14ac:dyDescent="0.2">
      <c r="A4634" s="35">
        <v>4632</v>
      </c>
      <c r="B4634" s="36" t="s">
        <v>4835</v>
      </c>
      <c r="C4634" s="3">
        <v>1711.9439295644115</v>
      </c>
      <c r="D4634" s="4">
        <v>507</v>
      </c>
      <c r="E4634" s="37">
        <v>40844</v>
      </c>
      <c r="F4634" s="53" t="s">
        <v>817</v>
      </c>
    </row>
    <row r="4635" spans="1:6" ht="24.95" customHeight="1" x14ac:dyDescent="0.2">
      <c r="A4635" s="35">
        <v>4633</v>
      </c>
      <c r="B4635" s="36" t="s">
        <v>4096</v>
      </c>
      <c r="C4635" s="3">
        <v>1707.2</v>
      </c>
      <c r="D4635" s="4">
        <v>471</v>
      </c>
      <c r="E4635" s="37">
        <v>43196</v>
      </c>
      <c r="F4635" s="53" t="s">
        <v>220</v>
      </c>
    </row>
    <row r="4636" spans="1:6" ht="24.95" customHeight="1" x14ac:dyDescent="0.2">
      <c r="A4636" s="35">
        <v>4634</v>
      </c>
      <c r="B4636" s="36" t="s">
        <v>4097</v>
      </c>
      <c r="C4636" s="3">
        <v>1694.2771084337351</v>
      </c>
      <c r="D4636" s="4">
        <v>850</v>
      </c>
      <c r="E4636" s="37">
        <v>36637</v>
      </c>
      <c r="F4636" s="53" t="s">
        <v>176</v>
      </c>
    </row>
    <row r="4637" spans="1:6" ht="24.95" customHeight="1" x14ac:dyDescent="0.2">
      <c r="A4637" s="35">
        <v>4635</v>
      </c>
      <c r="B4637" s="36" t="s">
        <v>4098</v>
      </c>
      <c r="C4637" s="3">
        <v>1690.8016682113068</v>
      </c>
      <c r="D4637" s="4">
        <v>670</v>
      </c>
      <c r="E4637" s="37">
        <v>39605</v>
      </c>
      <c r="F4637" s="53" t="s">
        <v>4099</v>
      </c>
    </row>
    <row r="4638" spans="1:6" ht="24.95" customHeight="1" x14ac:dyDescent="0.2">
      <c r="A4638" s="35">
        <v>4636</v>
      </c>
      <c r="B4638" s="36" t="s">
        <v>4100</v>
      </c>
      <c r="C4638" s="3">
        <v>1688</v>
      </c>
      <c r="D4638" s="4">
        <v>300</v>
      </c>
      <c r="E4638" s="37">
        <v>44827</v>
      </c>
      <c r="F4638" s="53" t="s">
        <v>439</v>
      </c>
    </row>
    <row r="4639" spans="1:6" ht="24.95" customHeight="1" x14ac:dyDescent="0.2">
      <c r="A4639" s="35">
        <v>4637</v>
      </c>
      <c r="B4639" s="36" t="s">
        <v>4836</v>
      </c>
      <c r="C4639" s="3">
        <v>1685.2988878591289</v>
      </c>
      <c r="D4639" s="4">
        <v>586</v>
      </c>
      <c r="E4639" s="37">
        <v>41012</v>
      </c>
      <c r="F4639" s="53" t="s">
        <v>451</v>
      </c>
    </row>
    <row r="4640" spans="1:6" ht="24.95" customHeight="1" x14ac:dyDescent="0.2">
      <c r="A4640" s="35">
        <v>4638</v>
      </c>
      <c r="B4640" s="36" t="s">
        <v>4260</v>
      </c>
      <c r="C4640" s="3">
        <f>648+'2024'!E317</f>
        <v>1668</v>
      </c>
      <c r="D4640" s="4">
        <f>147+'2024'!F317</f>
        <v>279</v>
      </c>
      <c r="E4640" s="37">
        <v>44350</v>
      </c>
      <c r="F4640" s="54" t="s">
        <v>1869</v>
      </c>
    </row>
    <row r="4641" spans="1:6" ht="24.95" customHeight="1" x14ac:dyDescent="0.2">
      <c r="A4641" s="35">
        <v>4639</v>
      </c>
      <c r="B4641" s="36" t="s">
        <v>7375</v>
      </c>
      <c r="C4641" s="3">
        <f>'2024'!E289</f>
        <v>1663</v>
      </c>
      <c r="D4641" s="4">
        <f>'2024'!F289</f>
        <v>306</v>
      </c>
      <c r="E4641" s="37">
        <v>45485</v>
      </c>
      <c r="F4641" s="53" t="s">
        <v>129</v>
      </c>
    </row>
    <row r="4642" spans="1:6" ht="24.95" customHeight="1" x14ac:dyDescent="0.2">
      <c r="A4642" s="35">
        <v>4640</v>
      </c>
      <c r="B4642" s="36" t="s">
        <v>4837</v>
      </c>
      <c r="C4642" s="3">
        <v>1656.9161260426322</v>
      </c>
      <c r="D4642" s="4">
        <v>502</v>
      </c>
      <c r="E4642" s="37">
        <v>40627</v>
      </c>
      <c r="F4642" s="54" t="s">
        <v>5742</v>
      </c>
    </row>
    <row r="4643" spans="1:6" ht="24.95" customHeight="1" x14ac:dyDescent="0.2">
      <c r="A4643" s="35">
        <v>4641</v>
      </c>
      <c r="B4643" s="36" t="s">
        <v>4101</v>
      </c>
      <c r="C4643" s="3">
        <v>1653.498609823911</v>
      </c>
      <c r="D4643" s="4">
        <v>527</v>
      </c>
      <c r="E4643" s="37">
        <v>38856</v>
      </c>
      <c r="F4643" s="53" t="s">
        <v>2570</v>
      </c>
    </row>
    <row r="4644" spans="1:6" ht="24.95" customHeight="1" x14ac:dyDescent="0.2">
      <c r="A4644" s="35">
        <v>4642</v>
      </c>
      <c r="B4644" s="36" t="s">
        <v>4102</v>
      </c>
      <c r="C4644" s="3">
        <v>1642.7247451343837</v>
      </c>
      <c r="D4644" s="4">
        <v>553</v>
      </c>
      <c r="E4644" s="37">
        <v>40186</v>
      </c>
      <c r="F4644" s="54" t="s">
        <v>4</v>
      </c>
    </row>
    <row r="4645" spans="1:6" ht="24.95" customHeight="1" x14ac:dyDescent="0.2">
      <c r="A4645" s="35">
        <v>4643</v>
      </c>
      <c r="B4645" s="36" t="s">
        <v>4103</v>
      </c>
      <c r="C4645" s="3">
        <v>1638.2935588507878</v>
      </c>
      <c r="D4645" s="4">
        <v>858</v>
      </c>
      <c r="E4645" s="37" t="s">
        <v>6517</v>
      </c>
      <c r="F4645" s="54" t="s">
        <v>444</v>
      </c>
    </row>
    <row r="4646" spans="1:6" ht="24.95" customHeight="1" x14ac:dyDescent="0.2">
      <c r="A4646" s="35">
        <v>4644</v>
      </c>
      <c r="B4646" s="36" t="s">
        <v>4838</v>
      </c>
      <c r="C4646" s="3">
        <v>1635.0498146431883</v>
      </c>
      <c r="D4646" s="4">
        <v>412</v>
      </c>
      <c r="E4646" s="37">
        <v>40900</v>
      </c>
      <c r="F4646" s="54" t="s">
        <v>3564</v>
      </c>
    </row>
    <row r="4647" spans="1:6" ht="24.95" customHeight="1" x14ac:dyDescent="0.2">
      <c r="A4647" s="35">
        <v>4645</v>
      </c>
      <c r="B4647" s="36" t="s">
        <v>6467</v>
      </c>
      <c r="C4647" s="3">
        <f>'2023'!E275</f>
        <v>1634.8</v>
      </c>
      <c r="D4647" s="4">
        <f>'2023'!F275</f>
        <v>270</v>
      </c>
      <c r="E4647" s="37">
        <v>44960</v>
      </c>
      <c r="F4647" s="53" t="s">
        <v>311</v>
      </c>
    </row>
    <row r="4648" spans="1:6" ht="24.95" customHeight="1" x14ac:dyDescent="0.2">
      <c r="A4648" s="35">
        <v>4646</v>
      </c>
      <c r="B4648" s="36" t="s">
        <v>4104</v>
      </c>
      <c r="C4648" s="3">
        <v>1619</v>
      </c>
      <c r="D4648" s="4">
        <v>394</v>
      </c>
      <c r="E4648" s="37">
        <v>44547</v>
      </c>
      <c r="F4648" s="53" t="s">
        <v>3487</v>
      </c>
    </row>
    <row r="4649" spans="1:6" ht="24.95" customHeight="1" x14ac:dyDescent="0.2">
      <c r="A4649" s="35">
        <v>4647</v>
      </c>
      <c r="B4649" s="36" t="s">
        <v>4105</v>
      </c>
      <c r="C4649" s="3">
        <v>1605</v>
      </c>
      <c r="D4649" s="4">
        <v>471</v>
      </c>
      <c r="E4649" s="37">
        <v>42832</v>
      </c>
      <c r="F4649" s="54" t="s">
        <v>220</v>
      </c>
    </row>
    <row r="4650" spans="1:6" ht="24.95" customHeight="1" x14ac:dyDescent="0.2">
      <c r="A4650" s="35">
        <v>4648</v>
      </c>
      <c r="B4650" s="36" t="s">
        <v>4106</v>
      </c>
      <c r="C4650" s="3">
        <v>1590</v>
      </c>
      <c r="D4650" s="4">
        <v>434</v>
      </c>
      <c r="E4650" s="37">
        <v>42172</v>
      </c>
      <c r="F4650" s="54" t="s">
        <v>809</v>
      </c>
    </row>
    <row r="4651" spans="1:6" ht="24.95" customHeight="1" x14ac:dyDescent="0.2">
      <c r="A4651" s="35">
        <v>4649</v>
      </c>
      <c r="B4651" s="36" t="s">
        <v>4107</v>
      </c>
      <c r="C4651" s="3">
        <v>1583</v>
      </c>
      <c r="D4651" s="4">
        <v>343</v>
      </c>
      <c r="E4651" s="37">
        <v>44008</v>
      </c>
      <c r="F4651" s="53" t="s">
        <v>439</v>
      </c>
    </row>
    <row r="4652" spans="1:6" ht="24.95" customHeight="1" x14ac:dyDescent="0.2">
      <c r="A4652" s="35">
        <v>4650</v>
      </c>
      <c r="B4652" s="36" t="s">
        <v>4839</v>
      </c>
      <c r="C4652" s="3">
        <v>1579.5875810936052</v>
      </c>
      <c r="D4652" s="4">
        <v>479</v>
      </c>
      <c r="E4652" s="37">
        <v>41138</v>
      </c>
      <c r="F4652" s="54" t="s">
        <v>817</v>
      </c>
    </row>
    <row r="4653" spans="1:6" ht="24.95" customHeight="1" x14ac:dyDescent="0.2">
      <c r="A4653" s="35">
        <v>4651</v>
      </c>
      <c r="B4653" s="36" t="s">
        <v>4108</v>
      </c>
      <c r="C4653" s="3">
        <v>1575.3880908248379</v>
      </c>
      <c r="D4653" s="4">
        <v>582</v>
      </c>
      <c r="E4653" s="37">
        <v>40270</v>
      </c>
      <c r="F4653" s="54" t="s">
        <v>4</v>
      </c>
    </row>
    <row r="4654" spans="1:6" ht="24.95" customHeight="1" x14ac:dyDescent="0.2">
      <c r="A4654" s="35">
        <v>4652</v>
      </c>
      <c r="B4654" s="36" t="s">
        <v>6468</v>
      </c>
      <c r="C4654" s="3">
        <f>'2023'!E277</f>
        <v>1570.25</v>
      </c>
      <c r="D4654" s="4">
        <f>'2023'!F277</f>
        <v>329</v>
      </c>
      <c r="E4654" s="37">
        <v>45030</v>
      </c>
      <c r="F4654" s="53" t="s">
        <v>2184</v>
      </c>
    </row>
    <row r="4655" spans="1:6" ht="24.95" customHeight="1" x14ac:dyDescent="0.2">
      <c r="A4655" s="35">
        <v>4653</v>
      </c>
      <c r="B4655" s="36" t="s">
        <v>4109</v>
      </c>
      <c r="C4655" s="3">
        <v>1568.2</v>
      </c>
      <c r="D4655" s="4">
        <v>407</v>
      </c>
      <c r="E4655" s="37">
        <v>43350</v>
      </c>
      <c r="F4655" s="53" t="s">
        <v>439</v>
      </c>
    </row>
    <row r="4656" spans="1:6" ht="24.95" customHeight="1" x14ac:dyDescent="0.2">
      <c r="A4656" s="35">
        <v>4654</v>
      </c>
      <c r="B4656" s="36" t="s">
        <v>4135</v>
      </c>
      <c r="C4656" s="3">
        <f>1397.63+'2023'!E383</f>
        <v>1562.63</v>
      </c>
      <c r="D4656" s="4">
        <f>292+'2023'!F383</f>
        <v>325</v>
      </c>
      <c r="E4656" s="37">
        <v>44655</v>
      </c>
      <c r="F4656" s="54" t="s">
        <v>220</v>
      </c>
    </row>
    <row r="4657" spans="1:6" ht="24.95" customHeight="1" x14ac:dyDescent="0.2">
      <c r="A4657" s="35">
        <v>4655</v>
      </c>
      <c r="B4657" s="36" t="s">
        <v>4110</v>
      </c>
      <c r="C4657" s="3">
        <v>1560.1830398517145</v>
      </c>
      <c r="D4657" s="4">
        <v>550</v>
      </c>
      <c r="E4657" s="37" t="s">
        <v>5863</v>
      </c>
      <c r="F4657" s="54" t="s">
        <v>311</v>
      </c>
    </row>
    <row r="4658" spans="1:6" ht="24.95" customHeight="1" x14ac:dyDescent="0.2">
      <c r="A4658" s="35">
        <v>4656</v>
      </c>
      <c r="B4658" s="36" t="s">
        <v>4111</v>
      </c>
      <c r="C4658" s="3">
        <v>1560.15</v>
      </c>
      <c r="D4658" s="4">
        <v>474</v>
      </c>
      <c r="E4658" s="37">
        <v>42433</v>
      </c>
      <c r="F4658" s="53" t="s">
        <v>1326</v>
      </c>
    </row>
    <row r="4659" spans="1:6" ht="24.95" customHeight="1" x14ac:dyDescent="0.2">
      <c r="A4659" s="35">
        <v>4657</v>
      </c>
      <c r="B4659" s="36" t="s">
        <v>4840</v>
      </c>
      <c r="C4659" s="3">
        <v>1550.0463392029658</v>
      </c>
      <c r="D4659" s="4">
        <v>974</v>
      </c>
      <c r="E4659" s="37">
        <v>41502</v>
      </c>
      <c r="F4659" s="54" t="s">
        <v>1722</v>
      </c>
    </row>
    <row r="4660" spans="1:6" ht="24.95" customHeight="1" x14ac:dyDescent="0.2">
      <c r="A4660" s="35">
        <v>4658</v>
      </c>
      <c r="B4660" s="36" t="s">
        <v>4112</v>
      </c>
      <c r="C4660" s="3">
        <v>1550</v>
      </c>
      <c r="D4660" s="4">
        <v>368</v>
      </c>
      <c r="E4660" s="37">
        <v>42832</v>
      </c>
      <c r="F4660" s="54" t="s">
        <v>220</v>
      </c>
    </row>
    <row r="4661" spans="1:6" ht="24.95" customHeight="1" x14ac:dyDescent="0.2">
      <c r="A4661" s="35">
        <v>4659</v>
      </c>
      <c r="B4661" s="36" t="s">
        <v>6469</v>
      </c>
      <c r="C4661" s="3">
        <f>'2023'!E280</f>
        <v>1543</v>
      </c>
      <c r="D4661" s="4">
        <f>'2023'!F280</f>
        <v>362</v>
      </c>
      <c r="E4661" s="37">
        <v>45065</v>
      </c>
      <c r="F4661" s="53" t="s">
        <v>220</v>
      </c>
    </row>
    <row r="4662" spans="1:6" ht="24.95" customHeight="1" x14ac:dyDescent="0.2">
      <c r="A4662" s="35">
        <v>4660</v>
      </c>
      <c r="B4662" s="36" t="s">
        <v>4113</v>
      </c>
      <c r="C4662" s="3">
        <v>1541.99</v>
      </c>
      <c r="D4662" s="4">
        <v>302</v>
      </c>
      <c r="E4662" s="37">
        <v>44897</v>
      </c>
      <c r="F4662" s="54" t="s">
        <v>3190</v>
      </c>
    </row>
    <row r="4663" spans="1:6" ht="24.95" customHeight="1" x14ac:dyDescent="0.2">
      <c r="A4663" s="35">
        <v>4661</v>
      </c>
      <c r="B4663" s="36" t="s">
        <v>4841</v>
      </c>
      <c r="C4663" s="3">
        <v>1537.0134383688601</v>
      </c>
      <c r="D4663" s="4">
        <v>403</v>
      </c>
      <c r="E4663" s="37">
        <v>41096</v>
      </c>
      <c r="F4663" s="54" t="s">
        <v>4</v>
      </c>
    </row>
    <row r="4664" spans="1:6" ht="24.95" customHeight="1" x14ac:dyDescent="0.2">
      <c r="A4664" s="35">
        <v>4662</v>
      </c>
      <c r="B4664" s="36" t="s">
        <v>7376</v>
      </c>
      <c r="C4664" s="3">
        <f>'2024'!E292</f>
        <v>1535</v>
      </c>
      <c r="D4664" s="4">
        <f>'2024'!F292</f>
        <v>468</v>
      </c>
      <c r="E4664" s="37">
        <v>45434</v>
      </c>
      <c r="F4664" s="53" t="s">
        <v>3194</v>
      </c>
    </row>
    <row r="4665" spans="1:6" ht="24.95" customHeight="1" x14ac:dyDescent="0.2">
      <c r="A4665" s="35">
        <v>4663</v>
      </c>
      <c r="B4665" s="36" t="s">
        <v>4115</v>
      </c>
      <c r="C4665" s="3">
        <v>1528.0352177942541</v>
      </c>
      <c r="D4665" s="4">
        <v>601</v>
      </c>
      <c r="E4665" s="37">
        <v>37974</v>
      </c>
      <c r="F4665" s="53" t="s">
        <v>5584</v>
      </c>
    </row>
    <row r="4666" spans="1:6" ht="24.95" customHeight="1" x14ac:dyDescent="0.2">
      <c r="A4666" s="35">
        <v>4664</v>
      </c>
      <c r="B4666" s="36" t="s">
        <v>4116</v>
      </c>
      <c r="C4666" s="3">
        <v>1509.8</v>
      </c>
      <c r="D4666" s="4">
        <v>310</v>
      </c>
      <c r="E4666" s="37">
        <v>42510</v>
      </c>
      <c r="F4666" s="54" t="s">
        <v>3190</v>
      </c>
    </row>
    <row r="4667" spans="1:6" ht="24.95" customHeight="1" x14ac:dyDescent="0.2">
      <c r="A4667" s="35">
        <v>4665</v>
      </c>
      <c r="B4667" s="36" t="s">
        <v>4117</v>
      </c>
      <c r="C4667" s="3">
        <v>1504.8656163113994</v>
      </c>
      <c r="D4667" s="4">
        <v>732</v>
      </c>
      <c r="E4667" s="37">
        <v>38107</v>
      </c>
      <c r="F4667" s="54" t="s">
        <v>1260</v>
      </c>
    </row>
    <row r="4668" spans="1:6" ht="24.95" customHeight="1" x14ac:dyDescent="0.2">
      <c r="A4668" s="35">
        <v>4666</v>
      </c>
      <c r="B4668" s="36" t="s">
        <v>4118</v>
      </c>
      <c r="C4668" s="3">
        <v>1502.2590361445784</v>
      </c>
      <c r="D4668" s="4">
        <v>378</v>
      </c>
      <c r="E4668" s="37">
        <v>38345</v>
      </c>
      <c r="F4668" s="54" t="s">
        <v>2341</v>
      </c>
    </row>
    <row r="4669" spans="1:6" ht="24.95" customHeight="1" x14ac:dyDescent="0.2">
      <c r="A4669" s="35">
        <v>4667</v>
      </c>
      <c r="B4669" s="36" t="s">
        <v>6470</v>
      </c>
      <c r="C4669" s="3">
        <f>'2023'!E281</f>
        <v>1499.1</v>
      </c>
      <c r="D4669" s="4">
        <f>'2023'!F281</f>
        <v>263</v>
      </c>
      <c r="E4669" s="37">
        <v>45106</v>
      </c>
      <c r="F4669" s="53" t="s">
        <v>2184</v>
      </c>
    </row>
    <row r="4670" spans="1:6" ht="24.95" customHeight="1" x14ac:dyDescent="0.2">
      <c r="A4670" s="35">
        <v>4668</v>
      </c>
      <c r="B4670" s="36" t="s">
        <v>4842</v>
      </c>
      <c r="C4670" s="3">
        <v>1495.308155699722</v>
      </c>
      <c r="D4670" s="4">
        <v>420</v>
      </c>
      <c r="E4670" s="37">
        <v>40935</v>
      </c>
      <c r="F4670" s="54" t="s">
        <v>817</v>
      </c>
    </row>
    <row r="4671" spans="1:6" ht="24.95" customHeight="1" x14ac:dyDescent="0.2">
      <c r="A4671" s="35">
        <v>4669</v>
      </c>
      <c r="B4671" s="36" t="s">
        <v>4843</v>
      </c>
      <c r="C4671" s="3">
        <v>1488.6468952734012</v>
      </c>
      <c r="D4671" s="4">
        <v>444</v>
      </c>
      <c r="E4671" s="37">
        <v>41040</v>
      </c>
      <c r="F4671" s="54" t="s">
        <v>4720</v>
      </c>
    </row>
    <row r="4672" spans="1:6" ht="24.95" customHeight="1" x14ac:dyDescent="0.2">
      <c r="A4672" s="35">
        <v>4670</v>
      </c>
      <c r="B4672" s="36" t="s">
        <v>4844</v>
      </c>
      <c r="C4672" s="3">
        <v>1486.7643651529195</v>
      </c>
      <c r="D4672" s="4">
        <v>490</v>
      </c>
      <c r="E4672" s="37">
        <v>40621</v>
      </c>
      <c r="F4672" s="54" t="s">
        <v>4845</v>
      </c>
    </row>
    <row r="4673" spans="1:6" ht="24.95" customHeight="1" x14ac:dyDescent="0.2">
      <c r="A4673" s="35">
        <v>4671</v>
      </c>
      <c r="B4673" s="36" t="s">
        <v>7377</v>
      </c>
      <c r="C4673" s="3">
        <f>'2024'!E294</f>
        <v>1485.26</v>
      </c>
      <c r="D4673" s="4">
        <f>'2024'!F294</f>
        <v>289</v>
      </c>
      <c r="E4673" s="37">
        <v>45569</v>
      </c>
      <c r="F4673" s="53" t="s">
        <v>2184</v>
      </c>
    </row>
    <row r="4674" spans="1:6" ht="24.95" customHeight="1" x14ac:dyDescent="0.2">
      <c r="A4674" s="35">
        <v>4672</v>
      </c>
      <c r="B4674" s="36" t="s">
        <v>4119</v>
      </c>
      <c r="C4674" s="3">
        <v>1481.09</v>
      </c>
      <c r="D4674" s="4">
        <v>513</v>
      </c>
      <c r="E4674" s="37">
        <v>43700</v>
      </c>
      <c r="F4674" s="54" t="s">
        <v>3321</v>
      </c>
    </row>
    <row r="4675" spans="1:6" ht="24.95" customHeight="1" x14ac:dyDescent="0.2">
      <c r="A4675" s="35">
        <v>4673</v>
      </c>
      <c r="B4675" s="36" t="s">
        <v>4846</v>
      </c>
      <c r="C4675" s="3">
        <v>1478.7998146431883</v>
      </c>
      <c r="D4675" s="4">
        <v>504</v>
      </c>
      <c r="E4675" s="37">
        <v>40774</v>
      </c>
      <c r="F4675" s="54" t="s">
        <v>311</v>
      </c>
    </row>
    <row r="4676" spans="1:6" ht="24.95" customHeight="1" x14ac:dyDescent="0.2">
      <c r="A4676" s="35">
        <v>4674</v>
      </c>
      <c r="B4676" s="36" t="s">
        <v>4847</v>
      </c>
      <c r="C4676" s="3">
        <v>1477.7861445783133</v>
      </c>
      <c r="D4676" s="4">
        <v>471</v>
      </c>
      <c r="E4676" s="37">
        <v>41005</v>
      </c>
      <c r="F4676" s="54" t="s">
        <v>4848</v>
      </c>
    </row>
    <row r="4677" spans="1:6" ht="24.95" customHeight="1" x14ac:dyDescent="0.2">
      <c r="A4677" s="35">
        <v>4675</v>
      </c>
      <c r="B4677" s="36" t="s">
        <v>4120</v>
      </c>
      <c r="C4677" s="3">
        <v>1474.5</v>
      </c>
      <c r="D4677" s="4">
        <v>346</v>
      </c>
      <c r="E4677" s="37">
        <v>42832</v>
      </c>
      <c r="F4677" s="54" t="s">
        <v>220</v>
      </c>
    </row>
    <row r="4678" spans="1:6" ht="24.95" customHeight="1" x14ac:dyDescent="0.2">
      <c r="A4678" s="35">
        <v>4676</v>
      </c>
      <c r="B4678" s="36" t="s">
        <v>4849</v>
      </c>
      <c r="C4678" s="3">
        <v>1474.455514365153</v>
      </c>
      <c r="D4678" s="4">
        <v>565</v>
      </c>
      <c r="E4678" s="37">
        <v>40648</v>
      </c>
      <c r="F4678" s="54" t="s">
        <v>451</v>
      </c>
    </row>
    <row r="4679" spans="1:6" ht="24.95" customHeight="1" x14ac:dyDescent="0.2">
      <c r="A4679" s="35">
        <v>4677</v>
      </c>
      <c r="B4679" s="36" t="s">
        <v>4319</v>
      </c>
      <c r="C4679" s="3">
        <f>364.53+'2023'!E298</f>
        <v>1471.73</v>
      </c>
      <c r="D4679" s="4">
        <f>80+'2023'!F298</f>
        <v>412</v>
      </c>
      <c r="E4679" s="37">
        <v>44606</v>
      </c>
      <c r="F4679" s="53" t="s">
        <v>1326</v>
      </c>
    </row>
    <row r="4680" spans="1:6" ht="24.95" customHeight="1" x14ac:dyDescent="0.2">
      <c r="A4680" s="35">
        <v>4678</v>
      </c>
      <c r="B4680" s="36" t="s">
        <v>4122</v>
      </c>
      <c r="C4680" s="3">
        <v>1469.0500000000002</v>
      </c>
      <c r="D4680" s="4">
        <v>285</v>
      </c>
      <c r="E4680" s="37">
        <v>44655</v>
      </c>
      <c r="F4680" s="54" t="s">
        <v>220</v>
      </c>
    </row>
    <row r="4681" spans="1:6" ht="24.95" customHeight="1" x14ac:dyDescent="0.2">
      <c r="A4681" s="35">
        <v>4679</v>
      </c>
      <c r="B4681" s="36" t="s">
        <v>7378</v>
      </c>
      <c r="C4681" s="3">
        <f>'2024'!E296</f>
        <v>1466.7</v>
      </c>
      <c r="D4681" s="4">
        <f>'2024'!F296</f>
        <v>321</v>
      </c>
      <c r="E4681" s="37">
        <v>45450</v>
      </c>
      <c r="F4681" s="53" t="s">
        <v>451</v>
      </c>
    </row>
    <row r="4682" spans="1:6" ht="24.95" customHeight="1" x14ac:dyDescent="0.2">
      <c r="A4682" s="35">
        <v>4680</v>
      </c>
      <c r="B4682" s="36" t="s">
        <v>4214</v>
      </c>
      <c r="C4682" s="3">
        <f>930.65+'2023'!E344</f>
        <v>1456.65</v>
      </c>
      <c r="D4682" s="4">
        <f>219+'2023'!F344</f>
        <v>325</v>
      </c>
      <c r="E4682" s="37">
        <v>43987</v>
      </c>
      <c r="F4682" s="54" t="s">
        <v>220</v>
      </c>
    </row>
    <row r="4683" spans="1:6" ht="24.95" customHeight="1" x14ac:dyDescent="0.2">
      <c r="A4683" s="35">
        <v>4681</v>
      </c>
      <c r="B4683" s="36" t="s">
        <v>4123</v>
      </c>
      <c r="C4683" s="3">
        <v>1433</v>
      </c>
      <c r="D4683" s="4">
        <v>395</v>
      </c>
      <c r="E4683" s="37">
        <v>44897</v>
      </c>
      <c r="F4683" s="54" t="s">
        <v>2184</v>
      </c>
    </row>
    <row r="4684" spans="1:6" ht="24.95" customHeight="1" x14ac:dyDescent="0.2">
      <c r="A4684" s="35">
        <v>4682</v>
      </c>
      <c r="B4684" s="36" t="s">
        <v>4124</v>
      </c>
      <c r="C4684" s="3">
        <v>1429</v>
      </c>
      <c r="D4684" s="4">
        <v>250</v>
      </c>
      <c r="E4684" s="37">
        <v>44141</v>
      </c>
      <c r="F4684" s="54" t="s">
        <v>505</v>
      </c>
    </row>
    <row r="4685" spans="1:6" ht="24.95" customHeight="1" x14ac:dyDescent="0.2">
      <c r="A4685" s="35">
        <v>4683</v>
      </c>
      <c r="B4685" s="36" t="s">
        <v>4125</v>
      </c>
      <c r="C4685" s="3">
        <v>1428.6999999999998</v>
      </c>
      <c r="D4685" s="4">
        <v>264</v>
      </c>
      <c r="E4685" s="37">
        <v>43560</v>
      </c>
      <c r="F4685" s="54" t="s">
        <v>220</v>
      </c>
    </row>
    <row r="4686" spans="1:6" ht="24.95" customHeight="1" x14ac:dyDescent="0.2">
      <c r="A4686" s="35">
        <v>4684</v>
      </c>
      <c r="B4686" s="36" t="s">
        <v>4126</v>
      </c>
      <c r="C4686" s="3">
        <v>1428</v>
      </c>
      <c r="D4686" s="4">
        <v>383</v>
      </c>
      <c r="E4686" s="37">
        <v>43112</v>
      </c>
      <c r="F4686" s="54" t="s">
        <v>2239</v>
      </c>
    </row>
    <row r="4687" spans="1:6" ht="24.95" customHeight="1" x14ac:dyDescent="0.2">
      <c r="A4687" s="35">
        <v>4685</v>
      </c>
      <c r="B4687" s="36" t="s">
        <v>4127</v>
      </c>
      <c r="C4687" s="3">
        <v>1418.4800000000002</v>
      </c>
      <c r="D4687" s="4">
        <v>315</v>
      </c>
      <c r="E4687" s="37">
        <v>43042</v>
      </c>
      <c r="F4687" s="54" t="s">
        <v>4128</v>
      </c>
    </row>
    <row r="4688" spans="1:6" ht="24.95" customHeight="1" x14ac:dyDescent="0.2">
      <c r="A4688" s="35">
        <v>4686</v>
      </c>
      <c r="B4688" s="36" t="s">
        <v>4129</v>
      </c>
      <c r="C4688" s="3">
        <v>1417.4003707136237</v>
      </c>
      <c r="D4688" s="4">
        <v>406</v>
      </c>
      <c r="E4688" s="37">
        <v>39857</v>
      </c>
      <c r="F4688" s="53" t="s">
        <v>6525</v>
      </c>
    </row>
    <row r="4689" spans="1:6" ht="24.95" customHeight="1" x14ac:dyDescent="0.2">
      <c r="A4689" s="35">
        <v>4687</v>
      </c>
      <c r="B4689" s="36" t="s">
        <v>4130</v>
      </c>
      <c r="C4689" s="3">
        <v>1405.4</v>
      </c>
      <c r="D4689" s="4">
        <v>800</v>
      </c>
      <c r="E4689" s="37">
        <v>43161</v>
      </c>
      <c r="F4689" s="53" t="s">
        <v>16</v>
      </c>
    </row>
    <row r="4690" spans="1:6" ht="24.95" customHeight="1" x14ac:dyDescent="0.2">
      <c r="A4690" s="35">
        <v>4688</v>
      </c>
      <c r="B4690" s="36" t="s">
        <v>4131</v>
      </c>
      <c r="C4690" s="3">
        <v>1402.3401297497683</v>
      </c>
      <c r="D4690" s="4">
        <v>547</v>
      </c>
      <c r="E4690" s="37">
        <v>37386</v>
      </c>
      <c r="F4690" s="54" t="s">
        <v>176</v>
      </c>
    </row>
    <row r="4691" spans="1:6" ht="24.95" customHeight="1" x14ac:dyDescent="0.2">
      <c r="A4691" s="35">
        <v>4689</v>
      </c>
      <c r="B4691" s="36" t="s">
        <v>4132</v>
      </c>
      <c r="C4691" s="3">
        <v>1401.2099999999998</v>
      </c>
      <c r="D4691" s="4">
        <v>260</v>
      </c>
      <c r="E4691" s="37">
        <v>44694</v>
      </c>
      <c r="F4691" s="54" t="s">
        <v>4133</v>
      </c>
    </row>
    <row r="4692" spans="1:6" ht="24.95" customHeight="1" x14ac:dyDescent="0.2">
      <c r="A4692" s="35">
        <v>4690</v>
      </c>
      <c r="B4692" s="36" t="s">
        <v>6512</v>
      </c>
      <c r="C4692" s="3">
        <f>'2023'!E284</f>
        <v>1400</v>
      </c>
      <c r="D4692" s="4">
        <f>'2023'!F284</f>
        <v>250</v>
      </c>
      <c r="E4692" s="37" t="s">
        <v>5863</v>
      </c>
      <c r="F4692" s="18" t="s">
        <v>4</v>
      </c>
    </row>
    <row r="4693" spans="1:6" ht="24.95" customHeight="1" x14ac:dyDescent="0.2">
      <c r="A4693" s="35">
        <v>4691</v>
      </c>
      <c r="B4693" s="36" t="s">
        <v>4134</v>
      </c>
      <c r="C4693" s="3">
        <v>1398.8</v>
      </c>
      <c r="D4693" s="4">
        <v>338</v>
      </c>
      <c r="E4693" s="37">
        <v>43189</v>
      </c>
      <c r="F4693" s="54" t="s">
        <v>220</v>
      </c>
    </row>
    <row r="4694" spans="1:6" ht="24.95" customHeight="1" x14ac:dyDescent="0.2">
      <c r="A4694" s="35">
        <v>4692</v>
      </c>
      <c r="B4694" s="36" t="s">
        <v>4136</v>
      </c>
      <c r="C4694" s="3">
        <v>1392.4930491195553</v>
      </c>
      <c r="D4694" s="4">
        <v>508</v>
      </c>
      <c r="E4694" s="37">
        <v>36980</v>
      </c>
      <c r="F4694" s="54" t="s">
        <v>4137</v>
      </c>
    </row>
    <row r="4695" spans="1:6" ht="24.95" customHeight="1" x14ac:dyDescent="0.2">
      <c r="A4695" s="35">
        <v>4693</v>
      </c>
      <c r="B4695" s="36" t="s">
        <v>6471</v>
      </c>
      <c r="C4695" s="3">
        <f>'2023'!E286</f>
        <v>1383.4500000000003</v>
      </c>
      <c r="D4695" s="4">
        <f>'2023'!F286</f>
        <v>257</v>
      </c>
      <c r="E4695" s="37">
        <v>45012</v>
      </c>
      <c r="F4695" s="53" t="s">
        <v>220</v>
      </c>
    </row>
    <row r="4696" spans="1:6" ht="24.95" customHeight="1" x14ac:dyDescent="0.2">
      <c r="A4696" s="35">
        <v>4694</v>
      </c>
      <c r="B4696" s="36" t="s">
        <v>4850</v>
      </c>
      <c r="C4696" s="3">
        <v>1378.8809082483781</v>
      </c>
      <c r="D4696" s="4">
        <v>678</v>
      </c>
      <c r="E4696" s="37">
        <v>40647</v>
      </c>
      <c r="F4696" s="54" t="s">
        <v>1722</v>
      </c>
    </row>
    <row r="4697" spans="1:6" ht="24.95" customHeight="1" x14ac:dyDescent="0.2">
      <c r="A4697" s="35">
        <v>4695</v>
      </c>
      <c r="B4697" s="36" t="s">
        <v>4138</v>
      </c>
      <c r="C4697" s="3">
        <v>1377.6065801668212</v>
      </c>
      <c r="D4697" s="4">
        <v>693</v>
      </c>
      <c r="E4697" s="37" t="s">
        <v>6517</v>
      </c>
      <c r="F4697" s="53" t="s">
        <v>1348</v>
      </c>
    </row>
    <row r="4698" spans="1:6" ht="24.95" customHeight="1" x14ac:dyDescent="0.2">
      <c r="A4698" s="35">
        <v>4696</v>
      </c>
      <c r="B4698" s="36" t="s">
        <v>6472</v>
      </c>
      <c r="C4698" s="3">
        <f>'2023'!E287</f>
        <v>1375.1999999999998</v>
      </c>
      <c r="D4698" s="4">
        <f>'2023'!F287</f>
        <v>272</v>
      </c>
      <c r="E4698" s="37">
        <v>44988</v>
      </c>
      <c r="F4698" s="53" t="s">
        <v>311</v>
      </c>
    </row>
    <row r="4699" spans="1:6" ht="24.95" customHeight="1" x14ac:dyDescent="0.2">
      <c r="A4699" s="35">
        <v>4697</v>
      </c>
      <c r="B4699" s="36" t="s">
        <v>4139</v>
      </c>
      <c r="C4699" s="3">
        <v>1370</v>
      </c>
      <c r="D4699" s="4">
        <v>307</v>
      </c>
      <c r="E4699" s="37">
        <v>44880</v>
      </c>
      <c r="F4699" s="54" t="s">
        <v>4140</v>
      </c>
    </row>
    <row r="4700" spans="1:6" ht="24.95" customHeight="1" x14ac:dyDescent="0.2">
      <c r="A4700" s="35">
        <v>4698</v>
      </c>
      <c r="B4700" s="36" t="s">
        <v>4141</v>
      </c>
      <c r="C4700" s="3">
        <v>1367.1499999999999</v>
      </c>
      <c r="D4700" s="4">
        <v>284</v>
      </c>
      <c r="E4700" s="37">
        <v>44655</v>
      </c>
      <c r="F4700" s="54" t="s">
        <v>220</v>
      </c>
    </row>
    <row r="4701" spans="1:6" ht="24.95" customHeight="1" x14ac:dyDescent="0.2">
      <c r="A4701" s="35">
        <v>4699</v>
      </c>
      <c r="B4701" s="36" t="s">
        <v>4142</v>
      </c>
      <c r="C4701" s="3">
        <v>1361.8000000000002</v>
      </c>
      <c r="D4701" s="4">
        <v>325</v>
      </c>
      <c r="E4701" s="37">
        <v>43203</v>
      </c>
      <c r="F4701" s="53" t="s">
        <v>1326</v>
      </c>
    </row>
    <row r="4702" spans="1:6" ht="24.95" customHeight="1" x14ac:dyDescent="0.2">
      <c r="A4702" s="35">
        <v>4700</v>
      </c>
      <c r="B4702" s="36" t="s">
        <v>4143</v>
      </c>
      <c r="C4702" s="3">
        <v>1360</v>
      </c>
      <c r="D4702" s="4">
        <v>307</v>
      </c>
      <c r="E4702" s="37">
        <v>42174</v>
      </c>
      <c r="F4702" s="54" t="s">
        <v>809</v>
      </c>
    </row>
    <row r="4703" spans="1:6" ht="24.95" customHeight="1" x14ac:dyDescent="0.2">
      <c r="A4703" s="35">
        <v>4701</v>
      </c>
      <c r="B4703" s="36" t="s">
        <v>4144</v>
      </c>
      <c r="C4703" s="3">
        <v>1359.5</v>
      </c>
      <c r="D4703" s="4">
        <v>211</v>
      </c>
      <c r="E4703" s="37">
        <v>40795</v>
      </c>
      <c r="F4703" s="54" t="s">
        <v>4</v>
      </c>
    </row>
    <row r="4704" spans="1:6" ht="24.95" customHeight="1" x14ac:dyDescent="0.2">
      <c r="A4704" s="35">
        <v>4702</v>
      </c>
      <c r="B4704" s="36" t="s">
        <v>4145</v>
      </c>
      <c r="C4704" s="3">
        <v>1349</v>
      </c>
      <c r="D4704" s="4">
        <v>307</v>
      </c>
      <c r="E4704" s="37">
        <v>42832</v>
      </c>
      <c r="F4704" s="54" t="s">
        <v>220</v>
      </c>
    </row>
    <row r="4705" spans="1:6" ht="24.95" customHeight="1" x14ac:dyDescent="0.2">
      <c r="A4705" s="35">
        <v>4703</v>
      </c>
      <c r="B4705" s="36" t="s">
        <v>4146</v>
      </c>
      <c r="C4705" s="3">
        <v>1343</v>
      </c>
      <c r="D4705" s="4">
        <v>267</v>
      </c>
      <c r="E4705" s="37">
        <v>44603</v>
      </c>
      <c r="F4705" s="54" t="s">
        <v>311</v>
      </c>
    </row>
    <row r="4706" spans="1:6" ht="24.95" customHeight="1" x14ac:dyDescent="0.2">
      <c r="A4706" s="35">
        <v>4704</v>
      </c>
      <c r="B4706" s="36" t="s">
        <v>4147</v>
      </c>
      <c r="C4706" s="3">
        <v>1332</v>
      </c>
      <c r="D4706" s="4">
        <v>241</v>
      </c>
      <c r="E4706" s="37">
        <v>44624</v>
      </c>
      <c r="F4706" s="54" t="s">
        <v>2184</v>
      </c>
    </row>
    <row r="4707" spans="1:6" ht="24.95" customHeight="1" x14ac:dyDescent="0.2">
      <c r="A4707" s="35">
        <v>4705</v>
      </c>
      <c r="B4707" s="36" t="s">
        <v>4148</v>
      </c>
      <c r="C4707" s="3">
        <v>1328.5</v>
      </c>
      <c r="D4707" s="4">
        <v>280</v>
      </c>
      <c r="E4707" s="37">
        <v>43756</v>
      </c>
      <c r="F4707" s="54" t="s">
        <v>559</v>
      </c>
    </row>
    <row r="4708" spans="1:6" ht="24.95" customHeight="1" x14ac:dyDescent="0.2">
      <c r="A4708" s="35">
        <v>4706</v>
      </c>
      <c r="B4708" s="36" t="s">
        <v>4149</v>
      </c>
      <c r="C4708" s="3">
        <v>1326.03</v>
      </c>
      <c r="D4708" s="4">
        <v>225</v>
      </c>
      <c r="E4708" s="37">
        <v>44407</v>
      </c>
      <c r="F4708" s="54" t="s">
        <v>1051</v>
      </c>
    </row>
    <row r="4709" spans="1:6" ht="24.95" customHeight="1" x14ac:dyDescent="0.2">
      <c r="A4709" s="35">
        <v>4707</v>
      </c>
      <c r="B4709" s="36" t="s">
        <v>4150</v>
      </c>
      <c r="C4709" s="3">
        <v>1321.95</v>
      </c>
      <c r="D4709" s="4">
        <v>239</v>
      </c>
      <c r="E4709" s="37">
        <v>43420</v>
      </c>
      <c r="F4709" s="54" t="s">
        <v>505</v>
      </c>
    </row>
    <row r="4710" spans="1:6" ht="24.95" customHeight="1" x14ac:dyDescent="0.2">
      <c r="A4710" s="35">
        <v>4708</v>
      </c>
      <c r="B4710" s="36" t="s">
        <v>4151</v>
      </c>
      <c r="C4710" s="3">
        <v>1320</v>
      </c>
      <c r="D4710" s="4">
        <v>318</v>
      </c>
      <c r="E4710" s="37">
        <v>42832</v>
      </c>
      <c r="F4710" s="54" t="s">
        <v>220</v>
      </c>
    </row>
    <row r="4711" spans="1:6" ht="24.95" customHeight="1" x14ac:dyDescent="0.2">
      <c r="A4711" s="35">
        <v>4709</v>
      </c>
      <c r="B4711" s="36" t="s">
        <v>4152</v>
      </c>
      <c r="C4711" s="3">
        <v>1319</v>
      </c>
      <c r="D4711" s="4">
        <v>342</v>
      </c>
      <c r="E4711" s="37">
        <v>41585</v>
      </c>
      <c r="F4711" s="54" t="s">
        <v>4</v>
      </c>
    </row>
    <row r="4712" spans="1:6" ht="24.95" customHeight="1" x14ac:dyDescent="0.2">
      <c r="A4712" s="35">
        <v>4710</v>
      </c>
      <c r="B4712" s="36" t="s">
        <v>4153</v>
      </c>
      <c r="C4712" s="3">
        <v>1318.96</v>
      </c>
      <c r="D4712" s="4">
        <v>429</v>
      </c>
      <c r="E4712" s="37">
        <v>43588</v>
      </c>
      <c r="F4712" s="53" t="s">
        <v>439</v>
      </c>
    </row>
    <row r="4713" spans="1:6" ht="24.95" customHeight="1" x14ac:dyDescent="0.2">
      <c r="A4713" s="35">
        <v>4711</v>
      </c>
      <c r="B4713" s="36" t="s">
        <v>4154</v>
      </c>
      <c r="C4713" s="3">
        <v>1311.6890639481001</v>
      </c>
      <c r="D4713" s="4">
        <v>556</v>
      </c>
      <c r="E4713" s="37">
        <v>38366</v>
      </c>
      <c r="F4713" s="54" t="s">
        <v>1824</v>
      </c>
    </row>
    <row r="4714" spans="1:6" ht="24.95" customHeight="1" x14ac:dyDescent="0.2">
      <c r="A4714" s="35">
        <v>4712</v>
      </c>
      <c r="B4714" s="36" t="s">
        <v>4155</v>
      </c>
      <c r="C4714" s="3">
        <v>1302</v>
      </c>
      <c r="D4714" s="4">
        <v>700</v>
      </c>
      <c r="E4714" s="37">
        <v>42475</v>
      </c>
      <c r="F4714" s="54" t="s">
        <v>3194</v>
      </c>
    </row>
    <row r="4715" spans="1:6" ht="24.95" customHeight="1" x14ac:dyDescent="0.2">
      <c r="A4715" s="35">
        <v>4713</v>
      </c>
      <c r="B4715" s="36" t="s">
        <v>4156</v>
      </c>
      <c r="C4715" s="3">
        <v>1294.6014828544949</v>
      </c>
      <c r="D4715" s="4">
        <v>470</v>
      </c>
      <c r="E4715" s="37">
        <v>39213</v>
      </c>
      <c r="F4715" s="54" t="s">
        <v>2341</v>
      </c>
    </row>
    <row r="4716" spans="1:6" ht="24.95" customHeight="1" x14ac:dyDescent="0.2">
      <c r="A4716" s="35">
        <v>4714</v>
      </c>
      <c r="B4716" s="36" t="s">
        <v>4231</v>
      </c>
      <c r="C4716" s="3">
        <f>824+'2023'!E353</f>
        <v>1288</v>
      </c>
      <c r="D4716" s="4">
        <f>233+'2023'!F353</f>
        <v>349</v>
      </c>
      <c r="E4716" s="37">
        <v>44805</v>
      </c>
      <c r="F4716" s="54" t="s">
        <v>1869</v>
      </c>
    </row>
    <row r="4717" spans="1:6" ht="24.95" customHeight="1" x14ac:dyDescent="0.2">
      <c r="A4717" s="35">
        <v>4715</v>
      </c>
      <c r="B4717" s="36" t="s">
        <v>6474</v>
      </c>
      <c r="C4717" s="3">
        <f>'2023'!E295+'2024'!E385</f>
        <v>1287.7</v>
      </c>
      <c r="D4717" s="4">
        <f>'2023'!F295+'2024'!F385</f>
        <v>200</v>
      </c>
      <c r="E4717" s="37">
        <v>45099</v>
      </c>
      <c r="F4717" s="53" t="s">
        <v>3194</v>
      </c>
    </row>
    <row r="4718" spans="1:6" ht="24.95" customHeight="1" x14ac:dyDescent="0.2">
      <c r="A4718" s="35">
        <v>4716</v>
      </c>
      <c r="B4718" s="36" t="s">
        <v>4158</v>
      </c>
      <c r="C4718" s="3">
        <v>1280.7866079703431</v>
      </c>
      <c r="D4718" s="4">
        <v>454</v>
      </c>
      <c r="E4718" s="37" t="s">
        <v>6517</v>
      </c>
      <c r="F4718" s="54" t="s">
        <v>4159</v>
      </c>
    </row>
    <row r="4719" spans="1:6" ht="24.95" customHeight="1" x14ac:dyDescent="0.2">
      <c r="A4719" s="35">
        <v>4717</v>
      </c>
      <c r="B4719" s="36" t="s">
        <v>4851</v>
      </c>
      <c r="C4719" s="3">
        <v>1272.8799814643189</v>
      </c>
      <c r="D4719" s="4">
        <v>364</v>
      </c>
      <c r="E4719" s="37">
        <v>41600</v>
      </c>
      <c r="F4719" s="54" t="s">
        <v>4852</v>
      </c>
    </row>
    <row r="4720" spans="1:6" ht="24.95" customHeight="1" x14ac:dyDescent="0.2">
      <c r="A4720" s="35">
        <v>4718</v>
      </c>
      <c r="B4720" s="36" t="s">
        <v>4160</v>
      </c>
      <c r="C4720" s="3">
        <v>1263.8499999999999</v>
      </c>
      <c r="D4720" s="4">
        <v>359</v>
      </c>
      <c r="E4720" s="37">
        <v>42636</v>
      </c>
      <c r="F4720" s="54" t="s">
        <v>4161</v>
      </c>
    </row>
    <row r="4721" spans="1:6" ht="24.95" customHeight="1" x14ac:dyDescent="0.2">
      <c r="A4721" s="35">
        <v>4719</v>
      </c>
      <c r="B4721" s="36" t="s">
        <v>4162</v>
      </c>
      <c r="C4721" s="3">
        <v>1259.8470806302132</v>
      </c>
      <c r="D4721" s="4">
        <v>429</v>
      </c>
      <c r="E4721" s="37">
        <v>38016</v>
      </c>
      <c r="F4721" s="54" t="s">
        <v>4163</v>
      </c>
    </row>
    <row r="4722" spans="1:6" ht="24.95" customHeight="1" x14ac:dyDescent="0.2">
      <c r="A4722" s="35">
        <v>4720</v>
      </c>
      <c r="B4722" s="36" t="s">
        <v>4164</v>
      </c>
      <c r="C4722" s="3">
        <v>1259.81</v>
      </c>
      <c r="D4722" s="4">
        <v>238</v>
      </c>
      <c r="E4722" s="37">
        <v>44484</v>
      </c>
      <c r="F4722" s="54" t="s">
        <v>2184</v>
      </c>
    </row>
    <row r="4723" spans="1:6" ht="24.95" customHeight="1" x14ac:dyDescent="0.2">
      <c r="A4723" s="35">
        <v>4721</v>
      </c>
      <c r="B4723" s="36" t="s">
        <v>4853</v>
      </c>
      <c r="C4723" s="3">
        <v>1250.5792400370715</v>
      </c>
      <c r="D4723" s="4">
        <v>435</v>
      </c>
      <c r="E4723" s="37">
        <v>40669</v>
      </c>
      <c r="F4723" s="54" t="s">
        <v>4</v>
      </c>
    </row>
    <row r="4724" spans="1:6" ht="24.95" customHeight="1" x14ac:dyDescent="0.2">
      <c r="A4724" s="35">
        <v>4722</v>
      </c>
      <c r="B4724" s="36" t="s">
        <v>4165</v>
      </c>
      <c r="C4724" s="3">
        <v>1236</v>
      </c>
      <c r="D4724" s="4">
        <v>338</v>
      </c>
      <c r="E4724" s="37">
        <v>42503</v>
      </c>
      <c r="F4724" s="54" t="s">
        <v>129</v>
      </c>
    </row>
    <row r="4725" spans="1:6" ht="24.95" customHeight="1" x14ac:dyDescent="0.2">
      <c r="A4725" s="35">
        <v>4723</v>
      </c>
      <c r="B4725" s="36" t="s">
        <v>4166</v>
      </c>
      <c r="C4725" s="3">
        <v>1219</v>
      </c>
      <c r="D4725" s="4">
        <v>365</v>
      </c>
      <c r="E4725" s="37">
        <v>42174</v>
      </c>
      <c r="F4725" s="54" t="s">
        <v>809</v>
      </c>
    </row>
    <row r="4726" spans="1:6" ht="24.95" customHeight="1" x14ac:dyDescent="0.2">
      <c r="A4726" s="35">
        <v>4724</v>
      </c>
      <c r="B4726" s="36" t="s">
        <v>4167</v>
      </c>
      <c r="C4726" s="3">
        <v>1216.4040778498611</v>
      </c>
      <c r="D4726" s="4">
        <v>372</v>
      </c>
      <c r="E4726" s="37">
        <v>40599</v>
      </c>
      <c r="F4726" s="53" t="s">
        <v>23</v>
      </c>
    </row>
    <row r="4727" spans="1:6" ht="24.95" customHeight="1" x14ac:dyDescent="0.2">
      <c r="A4727" s="35">
        <v>4725</v>
      </c>
      <c r="B4727" s="36" t="s">
        <v>4169</v>
      </c>
      <c r="C4727" s="3">
        <v>1207.8200000000002</v>
      </c>
      <c r="D4727" s="4">
        <v>278</v>
      </c>
      <c r="E4727" s="37">
        <v>42034</v>
      </c>
      <c r="F4727" s="53" t="s">
        <v>1326</v>
      </c>
    </row>
    <row r="4728" spans="1:6" ht="24.95" customHeight="1" x14ac:dyDescent="0.2">
      <c r="A4728" s="35">
        <v>4726</v>
      </c>
      <c r="B4728" s="36" t="s">
        <v>4249</v>
      </c>
      <c r="C4728" s="3">
        <f>721+'2023'!E348</f>
        <v>1205</v>
      </c>
      <c r="D4728" s="4">
        <f>353+'2023'!F348</f>
        <v>370</v>
      </c>
      <c r="E4728" s="37">
        <v>43812</v>
      </c>
      <c r="F4728" s="54" t="s">
        <v>3194</v>
      </c>
    </row>
    <row r="4729" spans="1:6" ht="24.95" customHeight="1" x14ac:dyDescent="0.2">
      <c r="A4729" s="35">
        <v>4727</v>
      </c>
      <c r="B4729" s="36" t="s">
        <v>4170</v>
      </c>
      <c r="C4729" s="3">
        <v>1201</v>
      </c>
      <c r="D4729" s="4">
        <v>353</v>
      </c>
      <c r="E4729" s="37">
        <v>42720</v>
      </c>
      <c r="F4729" s="54" t="s">
        <v>2239</v>
      </c>
    </row>
    <row r="4730" spans="1:6" ht="24.95" customHeight="1" x14ac:dyDescent="0.2">
      <c r="A4730" s="35">
        <v>4728</v>
      </c>
      <c r="B4730" s="36" t="s">
        <v>4171</v>
      </c>
      <c r="C4730" s="3">
        <v>1200</v>
      </c>
      <c r="D4730" s="4">
        <v>255</v>
      </c>
      <c r="E4730" s="37">
        <v>43560</v>
      </c>
      <c r="F4730" s="54" t="s">
        <v>220</v>
      </c>
    </row>
    <row r="4731" spans="1:6" ht="24.95" customHeight="1" x14ac:dyDescent="0.2">
      <c r="A4731" s="35">
        <v>4729</v>
      </c>
      <c r="B4731" s="36" t="s">
        <v>6473</v>
      </c>
      <c r="C4731" s="3">
        <f>'2023'!E294</f>
        <v>1193.8</v>
      </c>
      <c r="D4731" s="4">
        <f>'2023'!F294</f>
        <v>222</v>
      </c>
      <c r="E4731" s="37">
        <v>45052</v>
      </c>
      <c r="F4731" s="53" t="s">
        <v>2184</v>
      </c>
    </row>
    <row r="4732" spans="1:6" ht="24.95" customHeight="1" x14ac:dyDescent="0.2">
      <c r="A4732" s="35">
        <v>4730</v>
      </c>
      <c r="B4732" s="36" t="s">
        <v>4172</v>
      </c>
      <c r="C4732" s="3">
        <v>1192.6552363299352</v>
      </c>
      <c r="D4732" s="4">
        <v>399</v>
      </c>
      <c r="E4732" s="37">
        <v>36917</v>
      </c>
      <c r="F4732" s="54" t="s">
        <v>2362</v>
      </c>
    </row>
    <row r="4733" spans="1:6" ht="24.95" customHeight="1" x14ac:dyDescent="0.2">
      <c r="A4733" s="35">
        <v>4731</v>
      </c>
      <c r="B4733" s="36" t="s">
        <v>4173</v>
      </c>
      <c r="C4733" s="3">
        <v>1189.1797961075069</v>
      </c>
      <c r="D4733" s="4">
        <v>638</v>
      </c>
      <c r="E4733" s="37" t="s">
        <v>6517</v>
      </c>
      <c r="F4733" s="54" t="s">
        <v>2529</v>
      </c>
    </row>
    <row r="4734" spans="1:6" ht="24.95" customHeight="1" x14ac:dyDescent="0.2">
      <c r="A4734" s="35">
        <v>4732</v>
      </c>
      <c r="B4734" s="36" t="s">
        <v>7379</v>
      </c>
      <c r="C4734" s="3">
        <f>'2024'!E304</f>
        <v>1185.6099999999999</v>
      </c>
      <c r="D4734" s="4">
        <f>'2024'!F304</f>
        <v>309</v>
      </c>
      <c r="E4734" s="37">
        <v>45331</v>
      </c>
      <c r="F4734" s="53" t="s">
        <v>2184</v>
      </c>
    </row>
    <row r="4735" spans="1:6" ht="24.95" customHeight="1" x14ac:dyDescent="0.2">
      <c r="A4735" s="35">
        <v>4733</v>
      </c>
      <c r="B4735" s="36" t="s">
        <v>4175</v>
      </c>
      <c r="C4735" s="3">
        <v>1177</v>
      </c>
      <c r="D4735" s="4">
        <v>184</v>
      </c>
      <c r="E4735" s="37">
        <v>44463</v>
      </c>
      <c r="F4735" s="53" t="s">
        <v>1864</v>
      </c>
    </row>
    <row r="4736" spans="1:6" ht="24.95" customHeight="1" x14ac:dyDescent="0.2">
      <c r="A4736" s="35">
        <v>4734</v>
      </c>
      <c r="B4736" s="36" t="s">
        <v>4176</v>
      </c>
      <c r="C4736" s="3">
        <v>1174.4091751621872</v>
      </c>
      <c r="D4736" s="4">
        <v>616</v>
      </c>
      <c r="E4736" s="37">
        <v>38240</v>
      </c>
      <c r="F4736" s="54" t="s">
        <v>4071</v>
      </c>
    </row>
    <row r="4737" spans="1:6" ht="24.95" customHeight="1" x14ac:dyDescent="0.2">
      <c r="A4737" s="35">
        <v>4735</v>
      </c>
      <c r="B4737" s="36" t="s">
        <v>4177</v>
      </c>
      <c r="C4737" s="3">
        <v>1170.3544949026877</v>
      </c>
      <c r="D4737" s="4">
        <v>333</v>
      </c>
      <c r="E4737" s="37" t="s">
        <v>6517</v>
      </c>
      <c r="F4737" s="54" t="s">
        <v>505</v>
      </c>
    </row>
    <row r="4738" spans="1:6" ht="24.95" customHeight="1" x14ac:dyDescent="0.2">
      <c r="A4738" s="35">
        <v>4736</v>
      </c>
      <c r="B4738" s="36" t="s">
        <v>4178</v>
      </c>
      <c r="C4738" s="3">
        <v>1165.430954587581</v>
      </c>
      <c r="D4738" s="4">
        <v>503</v>
      </c>
      <c r="E4738" s="37">
        <v>38443</v>
      </c>
      <c r="F4738" s="53" t="s">
        <v>45</v>
      </c>
    </row>
    <row r="4739" spans="1:6" ht="24.95" customHeight="1" x14ac:dyDescent="0.2">
      <c r="A4739" s="35">
        <v>4737</v>
      </c>
      <c r="B4739" s="36" t="s">
        <v>4179</v>
      </c>
      <c r="C4739" s="3">
        <v>1156</v>
      </c>
      <c r="D4739" s="4">
        <v>208</v>
      </c>
      <c r="E4739" s="37">
        <v>44358</v>
      </c>
      <c r="F4739" s="53" t="s">
        <v>439</v>
      </c>
    </row>
    <row r="4740" spans="1:6" ht="24.95" customHeight="1" x14ac:dyDescent="0.2">
      <c r="A4740" s="35">
        <v>4738</v>
      </c>
      <c r="B4740" s="36" t="s">
        <v>4180</v>
      </c>
      <c r="C4740" s="3">
        <v>1154.8598239110288</v>
      </c>
      <c r="D4740" s="4">
        <v>582</v>
      </c>
      <c r="E4740" s="37" t="s">
        <v>6517</v>
      </c>
      <c r="F4740" s="54" t="s">
        <v>4181</v>
      </c>
    </row>
    <row r="4741" spans="1:6" ht="24.95" customHeight="1" x14ac:dyDescent="0.2">
      <c r="A4741" s="35">
        <v>4739</v>
      </c>
      <c r="B4741" s="36" t="s">
        <v>4854</v>
      </c>
      <c r="C4741" s="3">
        <v>1148.6329935125116</v>
      </c>
      <c r="D4741" s="4">
        <v>468</v>
      </c>
      <c r="E4741" s="37">
        <v>41292</v>
      </c>
      <c r="F4741" s="54" t="s">
        <v>1722</v>
      </c>
    </row>
    <row r="4742" spans="1:6" ht="24.95" customHeight="1" x14ac:dyDescent="0.2">
      <c r="A4742" s="35">
        <v>4740</v>
      </c>
      <c r="B4742" s="36" t="s">
        <v>4855</v>
      </c>
      <c r="C4742" s="3">
        <v>1146.3160333642261</v>
      </c>
      <c r="D4742" s="4">
        <v>319</v>
      </c>
      <c r="E4742" s="37">
        <v>40872</v>
      </c>
      <c r="F4742" s="54" t="s">
        <v>817</v>
      </c>
    </row>
    <row r="4743" spans="1:6" ht="24.95" customHeight="1" x14ac:dyDescent="0.2">
      <c r="A4743" s="35">
        <v>4741</v>
      </c>
      <c r="B4743" s="36" t="s">
        <v>4182</v>
      </c>
      <c r="C4743" s="3">
        <v>1145</v>
      </c>
      <c r="D4743" s="4">
        <v>254</v>
      </c>
      <c r="E4743" s="37">
        <v>43504</v>
      </c>
      <c r="F4743" s="54" t="s">
        <v>451</v>
      </c>
    </row>
    <row r="4744" spans="1:6" ht="24.95" customHeight="1" x14ac:dyDescent="0.2">
      <c r="A4744" s="35">
        <v>4742</v>
      </c>
      <c r="B4744" s="36" t="s">
        <v>4183</v>
      </c>
      <c r="C4744" s="3">
        <v>1140.7</v>
      </c>
      <c r="D4744" s="4">
        <v>214</v>
      </c>
      <c r="E4744" s="37">
        <v>43560</v>
      </c>
      <c r="F4744" s="54" t="s">
        <v>220</v>
      </c>
    </row>
    <row r="4745" spans="1:6" ht="24.95" customHeight="1" x14ac:dyDescent="0.2">
      <c r="A4745" s="35">
        <v>4743</v>
      </c>
      <c r="B4745" s="36" t="s">
        <v>4184</v>
      </c>
      <c r="C4745" s="3">
        <v>1136.8</v>
      </c>
      <c r="D4745" s="4">
        <v>302</v>
      </c>
      <c r="E4745" s="37">
        <v>43105</v>
      </c>
      <c r="F4745" s="53" t="s">
        <v>1326</v>
      </c>
    </row>
    <row r="4746" spans="1:6" ht="24.95" customHeight="1" x14ac:dyDescent="0.2">
      <c r="A4746" s="35">
        <v>4744</v>
      </c>
      <c r="B4746" s="36" t="s">
        <v>4185</v>
      </c>
      <c r="C4746" s="3">
        <v>1134.4040500463393</v>
      </c>
      <c r="D4746" s="4">
        <v>455</v>
      </c>
      <c r="E4746" s="37">
        <v>41740</v>
      </c>
      <c r="F4746" s="54" t="s">
        <v>311</v>
      </c>
    </row>
    <row r="4747" spans="1:6" ht="24.95" customHeight="1" x14ac:dyDescent="0.2">
      <c r="A4747" s="35">
        <v>4745</v>
      </c>
      <c r="B4747" s="36" t="s">
        <v>4186</v>
      </c>
      <c r="C4747" s="3">
        <v>1132.0999999999999</v>
      </c>
      <c r="D4747" s="4">
        <v>197</v>
      </c>
      <c r="E4747" s="37">
        <v>44029</v>
      </c>
      <c r="F4747" s="53" t="s">
        <v>439</v>
      </c>
    </row>
    <row r="4748" spans="1:6" ht="24.95" customHeight="1" x14ac:dyDescent="0.2">
      <c r="A4748" s="35">
        <v>4746</v>
      </c>
      <c r="B4748" s="36" t="s">
        <v>4187</v>
      </c>
      <c r="C4748" s="3">
        <v>1130.3869323447636</v>
      </c>
      <c r="D4748" s="4">
        <v>343</v>
      </c>
      <c r="E4748" s="37">
        <v>40081</v>
      </c>
      <c r="F4748" s="54" t="s">
        <v>176</v>
      </c>
    </row>
    <row r="4749" spans="1:6" ht="24.95" customHeight="1" x14ac:dyDescent="0.2">
      <c r="A4749" s="35">
        <v>4747</v>
      </c>
      <c r="B4749" s="36" t="s">
        <v>4188</v>
      </c>
      <c r="C4749" s="3">
        <v>1124.3049119555144</v>
      </c>
      <c r="D4749" s="4">
        <v>392</v>
      </c>
      <c r="E4749" s="37">
        <v>38051</v>
      </c>
      <c r="F4749" s="54" t="s">
        <v>1714</v>
      </c>
    </row>
    <row r="4750" spans="1:6" ht="24.95" customHeight="1" x14ac:dyDescent="0.2">
      <c r="A4750" s="35">
        <v>4748</v>
      </c>
      <c r="B4750" s="36" t="s">
        <v>7380</v>
      </c>
      <c r="C4750" s="3">
        <f>'2024'!E308</f>
        <v>1121.3</v>
      </c>
      <c r="D4750" s="4">
        <f>'2024'!F308</f>
        <v>206</v>
      </c>
      <c r="E4750" s="37">
        <v>45379</v>
      </c>
      <c r="F4750" s="53" t="s">
        <v>220</v>
      </c>
    </row>
    <row r="4751" spans="1:6" ht="24.95" customHeight="1" x14ac:dyDescent="0.2">
      <c r="A4751" s="35">
        <v>4749</v>
      </c>
      <c r="B4751" s="36" t="s">
        <v>4189</v>
      </c>
      <c r="C4751" s="3">
        <v>1119.5</v>
      </c>
      <c r="D4751" s="4">
        <v>213</v>
      </c>
      <c r="E4751" s="37">
        <v>43560</v>
      </c>
      <c r="F4751" s="54" t="s">
        <v>220</v>
      </c>
    </row>
    <row r="4752" spans="1:6" ht="24.95" customHeight="1" x14ac:dyDescent="0.2">
      <c r="A4752" s="35">
        <v>4750</v>
      </c>
      <c r="B4752" s="36" t="s">
        <v>4190</v>
      </c>
      <c r="C4752" s="3">
        <v>1111.5616311399444</v>
      </c>
      <c r="D4752" s="4">
        <v>554</v>
      </c>
      <c r="E4752" s="37">
        <v>38114</v>
      </c>
      <c r="F4752" s="54" t="s">
        <v>4191</v>
      </c>
    </row>
    <row r="4753" spans="1:6" ht="24.95" customHeight="1" x14ac:dyDescent="0.2">
      <c r="A4753" s="35">
        <v>4751</v>
      </c>
      <c r="B4753" s="36" t="s">
        <v>4192</v>
      </c>
      <c r="C4753" s="3">
        <v>1111.01</v>
      </c>
      <c r="D4753" s="4">
        <v>229</v>
      </c>
      <c r="E4753" s="37">
        <v>43539</v>
      </c>
      <c r="F4753" s="54" t="s">
        <v>505</v>
      </c>
    </row>
    <row r="4754" spans="1:6" ht="24.95" customHeight="1" x14ac:dyDescent="0.2">
      <c r="A4754" s="35">
        <v>4752</v>
      </c>
      <c r="B4754" s="36" t="s">
        <v>4193</v>
      </c>
      <c r="C4754" s="3">
        <v>1109</v>
      </c>
      <c r="D4754" s="4">
        <v>182</v>
      </c>
      <c r="E4754" s="37">
        <v>44379</v>
      </c>
      <c r="F4754" s="54" t="s">
        <v>451</v>
      </c>
    </row>
    <row r="4755" spans="1:6" ht="24.95" customHeight="1" x14ac:dyDescent="0.2">
      <c r="A4755" s="35">
        <v>4753</v>
      </c>
      <c r="B4755" s="36" t="s">
        <v>4194</v>
      </c>
      <c r="C4755" s="3">
        <v>1101.06</v>
      </c>
      <c r="D4755" s="4">
        <v>293</v>
      </c>
      <c r="E4755" s="37">
        <v>42730</v>
      </c>
      <c r="F4755" s="54" t="s">
        <v>451</v>
      </c>
    </row>
    <row r="4756" spans="1:6" ht="24.95" customHeight="1" x14ac:dyDescent="0.2">
      <c r="A4756" s="35">
        <v>4754</v>
      </c>
      <c r="B4756" s="36" t="s">
        <v>4195</v>
      </c>
      <c r="C4756" s="3">
        <v>1097.76</v>
      </c>
      <c r="D4756" s="4">
        <v>255</v>
      </c>
      <c r="E4756" s="37">
        <v>42097</v>
      </c>
      <c r="F4756" s="54" t="s">
        <v>817</v>
      </c>
    </row>
    <row r="4757" spans="1:6" ht="24.95" customHeight="1" x14ac:dyDescent="0.2">
      <c r="A4757" s="35">
        <v>4755</v>
      </c>
      <c r="B4757" s="36" t="s">
        <v>4196</v>
      </c>
      <c r="C4757" s="3">
        <v>1097.5499999999997</v>
      </c>
      <c r="D4757" s="4">
        <v>231</v>
      </c>
      <c r="E4757" s="37">
        <v>44655</v>
      </c>
      <c r="F4757" s="54" t="s">
        <v>220</v>
      </c>
    </row>
    <row r="4758" spans="1:6" ht="24.95" customHeight="1" x14ac:dyDescent="0.2">
      <c r="A4758" s="35">
        <v>4756</v>
      </c>
      <c r="B4758" s="36" t="s">
        <v>4197</v>
      </c>
      <c r="C4758" s="3">
        <v>1091</v>
      </c>
      <c r="D4758" s="4">
        <v>278</v>
      </c>
      <c r="E4758" s="37">
        <v>44715</v>
      </c>
      <c r="F4758" s="54" t="s">
        <v>2184</v>
      </c>
    </row>
    <row r="4759" spans="1:6" ht="24.95" customHeight="1" x14ac:dyDescent="0.2">
      <c r="A4759" s="35">
        <v>4757</v>
      </c>
      <c r="B4759" s="36" t="s">
        <v>6475</v>
      </c>
      <c r="C4759" s="3">
        <f>'2023'!E301</f>
        <v>1083</v>
      </c>
      <c r="D4759" s="4">
        <f>'2023'!F301</f>
        <v>207</v>
      </c>
      <c r="E4759" s="37">
        <v>44974</v>
      </c>
      <c r="F4759" s="53" t="s">
        <v>489</v>
      </c>
    </row>
    <row r="4760" spans="1:6" ht="24.95" customHeight="1" x14ac:dyDescent="0.2">
      <c r="A4760" s="35">
        <v>4758</v>
      </c>
      <c r="B4760" s="36" t="s">
        <v>4198</v>
      </c>
      <c r="C4760" s="3">
        <v>1072.4100000000001</v>
      </c>
      <c r="D4760" s="4">
        <v>216</v>
      </c>
      <c r="E4760" s="37">
        <v>44694</v>
      </c>
      <c r="F4760" s="53" t="s">
        <v>1326</v>
      </c>
    </row>
    <row r="4761" spans="1:6" ht="24.95" customHeight="1" x14ac:dyDescent="0.2">
      <c r="A4761" s="35">
        <v>4759</v>
      </c>
      <c r="B4761" s="36" t="s">
        <v>7381</v>
      </c>
      <c r="C4761" s="3">
        <f>'2024'!E314</f>
        <v>1065</v>
      </c>
      <c r="D4761" s="4">
        <f>'2024'!F314</f>
        <v>211</v>
      </c>
      <c r="E4761" s="37">
        <v>45597</v>
      </c>
      <c r="F4761" s="53" t="s">
        <v>220</v>
      </c>
    </row>
    <row r="4762" spans="1:6" ht="24.95" customHeight="1" x14ac:dyDescent="0.2">
      <c r="A4762" s="35">
        <v>4760</v>
      </c>
      <c r="B4762" s="36" t="s">
        <v>4199</v>
      </c>
      <c r="C4762" s="3">
        <v>1063.7743280815571</v>
      </c>
      <c r="D4762" s="4">
        <v>396</v>
      </c>
      <c r="E4762" s="37">
        <v>38282</v>
      </c>
      <c r="F4762" s="54" t="s">
        <v>176</v>
      </c>
    </row>
    <row r="4763" spans="1:6" ht="24.95" customHeight="1" x14ac:dyDescent="0.2">
      <c r="A4763" s="35">
        <v>4761</v>
      </c>
      <c r="B4763" s="36" t="s">
        <v>4200</v>
      </c>
      <c r="C4763" s="3">
        <v>1059</v>
      </c>
      <c r="D4763" s="4">
        <v>179</v>
      </c>
      <c r="E4763" s="37">
        <v>41957</v>
      </c>
      <c r="F4763" s="54" t="s">
        <v>311</v>
      </c>
    </row>
    <row r="4764" spans="1:6" ht="24.95" customHeight="1" x14ac:dyDescent="0.2">
      <c r="A4764" s="35">
        <v>4762</v>
      </c>
      <c r="B4764" s="36" t="s">
        <v>7382</v>
      </c>
      <c r="C4764" s="3">
        <f>'2024'!E315</f>
        <v>1057.6399999999999</v>
      </c>
      <c r="D4764" s="4">
        <f>'2024'!F315</f>
        <v>223</v>
      </c>
      <c r="E4764" s="37">
        <v>45408</v>
      </c>
      <c r="F4764" s="53" t="s">
        <v>16</v>
      </c>
    </row>
    <row r="4765" spans="1:6" ht="24.95" customHeight="1" x14ac:dyDescent="0.2">
      <c r="A4765" s="35">
        <v>4763</v>
      </c>
      <c r="B4765" s="36" t="s">
        <v>4856</v>
      </c>
      <c r="C4765" s="3">
        <v>1049.0037071362374</v>
      </c>
      <c r="D4765" s="4">
        <v>483</v>
      </c>
      <c r="E4765" s="37">
        <v>40886</v>
      </c>
      <c r="F4765" s="54" t="s">
        <v>1722</v>
      </c>
    </row>
    <row r="4766" spans="1:6" ht="24.95" customHeight="1" x14ac:dyDescent="0.2">
      <c r="A4766" s="35">
        <v>4764</v>
      </c>
      <c r="B4766" s="36" t="s">
        <v>4201</v>
      </c>
      <c r="C4766" s="3">
        <v>1039</v>
      </c>
      <c r="D4766" s="4">
        <v>277</v>
      </c>
      <c r="E4766" s="37">
        <v>43161</v>
      </c>
      <c r="F4766" s="54" t="s">
        <v>3329</v>
      </c>
    </row>
    <row r="4767" spans="1:6" ht="24.95" customHeight="1" x14ac:dyDescent="0.2">
      <c r="A4767" s="35">
        <v>4765</v>
      </c>
      <c r="B4767" s="36" t="s">
        <v>4263</v>
      </c>
      <c r="C4767" s="3">
        <f>621+'2023'!E358</f>
        <v>1036.5999999999999</v>
      </c>
      <c r="D4767" s="4">
        <f>115+'2023'!F358</f>
        <v>199</v>
      </c>
      <c r="E4767" s="37">
        <v>44918</v>
      </c>
      <c r="F4767" s="54" t="s">
        <v>2184</v>
      </c>
    </row>
    <row r="4768" spans="1:6" ht="24.95" customHeight="1" x14ac:dyDescent="0.2">
      <c r="A4768" s="35">
        <v>4766</v>
      </c>
      <c r="B4768" s="36" t="s">
        <v>4202</v>
      </c>
      <c r="C4768" s="3">
        <v>1030.81</v>
      </c>
      <c r="D4768" s="4">
        <v>194</v>
      </c>
      <c r="E4768" s="37">
        <v>44470</v>
      </c>
      <c r="F4768" s="53" t="s">
        <v>10</v>
      </c>
    </row>
    <row r="4769" spans="1:6" ht="24.95" customHeight="1" x14ac:dyDescent="0.2">
      <c r="A4769" s="35">
        <v>4767</v>
      </c>
      <c r="B4769" s="36" t="s">
        <v>4203</v>
      </c>
      <c r="C4769" s="3">
        <v>1030.8</v>
      </c>
      <c r="D4769" s="4">
        <v>276</v>
      </c>
      <c r="E4769" s="37">
        <v>44692</v>
      </c>
      <c r="F4769" s="53" t="s">
        <v>1326</v>
      </c>
    </row>
    <row r="4770" spans="1:6" ht="24.95" customHeight="1" x14ac:dyDescent="0.2">
      <c r="A4770" s="35">
        <v>4768</v>
      </c>
      <c r="B4770" s="36" t="s">
        <v>4857</v>
      </c>
      <c r="C4770" s="3">
        <v>1027.1134198331788</v>
      </c>
      <c r="D4770" s="4">
        <v>597</v>
      </c>
      <c r="E4770" s="37">
        <v>40803</v>
      </c>
      <c r="F4770" s="54" t="s">
        <v>1722</v>
      </c>
    </row>
    <row r="4771" spans="1:6" ht="24.95" customHeight="1" x14ac:dyDescent="0.2">
      <c r="A4771" s="35">
        <v>4769</v>
      </c>
      <c r="B4771" s="36" t="s">
        <v>4204</v>
      </c>
      <c r="C4771" s="3">
        <v>1022</v>
      </c>
      <c r="D4771" s="4">
        <v>210</v>
      </c>
      <c r="E4771" s="37">
        <v>43560</v>
      </c>
      <c r="F4771" s="54" t="s">
        <v>220</v>
      </c>
    </row>
    <row r="4772" spans="1:6" ht="24.95" customHeight="1" x14ac:dyDescent="0.2">
      <c r="A4772" s="35">
        <v>4770</v>
      </c>
      <c r="B4772" s="36" t="s">
        <v>4205</v>
      </c>
      <c r="C4772" s="3">
        <v>1021.84</v>
      </c>
      <c r="D4772" s="4">
        <v>179</v>
      </c>
      <c r="E4772" s="37">
        <v>44655</v>
      </c>
      <c r="F4772" s="54" t="s">
        <v>220</v>
      </c>
    </row>
    <row r="4773" spans="1:6" ht="24.95" customHeight="1" x14ac:dyDescent="0.2">
      <c r="A4773" s="35">
        <v>4771</v>
      </c>
      <c r="B4773" s="36" t="s">
        <v>4858</v>
      </c>
      <c r="C4773" s="3">
        <v>1021.7794253938832</v>
      </c>
      <c r="D4773" s="4">
        <v>852</v>
      </c>
      <c r="E4773" s="37">
        <v>40929</v>
      </c>
      <c r="F4773" s="54" t="s">
        <v>3962</v>
      </c>
    </row>
    <row r="4774" spans="1:6" ht="24.95" customHeight="1" x14ac:dyDescent="0.2">
      <c r="A4774" s="35">
        <v>4772</v>
      </c>
      <c r="B4774" s="36" t="s">
        <v>4206</v>
      </c>
      <c r="C4774" s="3">
        <v>1015.13</v>
      </c>
      <c r="D4774" s="4">
        <v>361</v>
      </c>
      <c r="E4774" s="37">
        <v>42371</v>
      </c>
      <c r="F4774" s="54" t="s">
        <v>511</v>
      </c>
    </row>
    <row r="4775" spans="1:6" ht="24.95" customHeight="1" x14ac:dyDescent="0.2">
      <c r="A4775" s="35">
        <v>4773</v>
      </c>
      <c r="B4775" s="36" t="s">
        <v>4207</v>
      </c>
      <c r="C4775" s="3">
        <v>1010.12</v>
      </c>
      <c r="D4775" s="4">
        <v>537</v>
      </c>
      <c r="E4775" s="37">
        <v>42636</v>
      </c>
      <c r="F4775" s="54" t="s">
        <v>3194</v>
      </c>
    </row>
    <row r="4776" spans="1:6" ht="24.95" customHeight="1" x14ac:dyDescent="0.2">
      <c r="A4776" s="35">
        <v>4774</v>
      </c>
      <c r="B4776" s="36" t="s">
        <v>4859</v>
      </c>
      <c r="C4776" s="3">
        <v>1008.4569045412419</v>
      </c>
      <c r="D4776" s="4">
        <v>325</v>
      </c>
      <c r="E4776" s="37">
        <v>41292</v>
      </c>
      <c r="F4776" s="54" t="s">
        <v>817</v>
      </c>
    </row>
    <row r="4777" spans="1:6" ht="24.95" customHeight="1" x14ac:dyDescent="0.2">
      <c r="A4777" s="35">
        <v>4775</v>
      </c>
      <c r="B4777" s="36" t="s">
        <v>4860</v>
      </c>
      <c r="C4777" s="3">
        <v>998.89944392956443</v>
      </c>
      <c r="D4777" s="4">
        <v>326</v>
      </c>
      <c r="E4777" s="37">
        <v>41502</v>
      </c>
      <c r="F4777" s="54" t="s">
        <v>1722</v>
      </c>
    </row>
    <row r="4778" spans="1:6" ht="24.95" customHeight="1" x14ac:dyDescent="0.2">
      <c r="A4778" s="35">
        <v>4776</v>
      </c>
      <c r="B4778" s="36" t="s">
        <v>4208</v>
      </c>
      <c r="C4778" s="3">
        <v>989.34198331788696</v>
      </c>
      <c r="D4778" s="4">
        <v>455</v>
      </c>
      <c r="E4778" s="37" t="s">
        <v>2627</v>
      </c>
      <c r="F4778" s="54" t="s">
        <v>470</v>
      </c>
    </row>
    <row r="4779" spans="1:6" ht="24.95" customHeight="1" x14ac:dyDescent="0.2">
      <c r="A4779" s="35">
        <v>4777</v>
      </c>
      <c r="B4779" s="36" t="s">
        <v>4209</v>
      </c>
      <c r="C4779" s="3">
        <v>988</v>
      </c>
      <c r="D4779" s="4">
        <v>212</v>
      </c>
      <c r="E4779" s="37">
        <v>43973</v>
      </c>
      <c r="F4779" s="54" t="s">
        <v>559</v>
      </c>
    </row>
    <row r="4780" spans="1:6" ht="24.95" customHeight="1" x14ac:dyDescent="0.2">
      <c r="A4780" s="35">
        <v>4778</v>
      </c>
      <c r="B4780" s="36" t="s">
        <v>6493</v>
      </c>
      <c r="C4780" s="3">
        <f>'2023'!E363+'2024'!E332</f>
        <v>987.18000000000006</v>
      </c>
      <c r="D4780" s="4">
        <f>'2023'!F363+'2024'!F332</f>
        <v>184</v>
      </c>
      <c r="E4780" s="37">
        <v>45170</v>
      </c>
      <c r="F4780" s="53" t="s">
        <v>2184</v>
      </c>
    </row>
    <row r="4781" spans="1:6" ht="24.95" customHeight="1" x14ac:dyDescent="0.2">
      <c r="A4781" s="35">
        <v>4779</v>
      </c>
      <c r="B4781" s="36" t="s">
        <v>4210</v>
      </c>
      <c r="C4781" s="3">
        <v>965.01390176088978</v>
      </c>
      <c r="D4781" s="4">
        <v>345</v>
      </c>
      <c r="E4781" s="37">
        <v>38107</v>
      </c>
      <c r="F4781" s="54" t="s">
        <v>763</v>
      </c>
    </row>
    <row r="4782" spans="1:6" ht="24.95" customHeight="1" x14ac:dyDescent="0.2">
      <c r="A4782" s="35">
        <v>4780</v>
      </c>
      <c r="B4782" s="36" t="s">
        <v>4211</v>
      </c>
      <c r="C4782" s="3">
        <v>965</v>
      </c>
      <c r="D4782" s="4">
        <v>199</v>
      </c>
      <c r="E4782" s="37">
        <v>43560</v>
      </c>
      <c r="F4782" s="54" t="s">
        <v>220</v>
      </c>
    </row>
    <row r="4783" spans="1:6" ht="24.95" customHeight="1" x14ac:dyDescent="0.2">
      <c r="A4783" s="35">
        <v>4781</v>
      </c>
      <c r="B4783" s="36" t="s">
        <v>4212</v>
      </c>
      <c r="C4783" s="3">
        <v>963.2</v>
      </c>
      <c r="D4783" s="4">
        <v>194</v>
      </c>
      <c r="E4783" s="37">
        <v>43427</v>
      </c>
      <c r="F4783" s="53" t="s">
        <v>1326</v>
      </c>
    </row>
    <row r="4784" spans="1:6" ht="24.95" customHeight="1" x14ac:dyDescent="0.2">
      <c r="A4784" s="35">
        <v>4782</v>
      </c>
      <c r="B4784" s="36" t="s">
        <v>4213</v>
      </c>
      <c r="C4784" s="3">
        <v>959.5</v>
      </c>
      <c r="D4784" s="4">
        <v>240</v>
      </c>
      <c r="E4784" s="37">
        <v>43196</v>
      </c>
      <c r="F4784" s="54" t="s">
        <v>220</v>
      </c>
    </row>
    <row r="4785" spans="1:6" ht="24.95" customHeight="1" x14ac:dyDescent="0.2">
      <c r="A4785" s="35">
        <v>4783</v>
      </c>
      <c r="B4785" s="36" t="s">
        <v>6484</v>
      </c>
      <c r="C4785" s="3">
        <f>'2023'!E325+'2024'!E377</f>
        <v>950</v>
      </c>
      <c r="D4785" s="4">
        <f>'2023'!F325+'2024'!F377</f>
        <v>184</v>
      </c>
      <c r="E4785" s="37">
        <v>44971</v>
      </c>
      <c r="F4785" s="53" t="s">
        <v>5936</v>
      </c>
    </row>
    <row r="4786" spans="1:6" ht="24.95" customHeight="1" x14ac:dyDescent="0.2">
      <c r="A4786" s="35">
        <v>4784</v>
      </c>
      <c r="B4786" s="36" t="s">
        <v>6476</v>
      </c>
      <c r="C4786" s="3">
        <f>'2023'!E307</f>
        <v>950</v>
      </c>
      <c r="D4786" s="4">
        <f>'2023'!F307</f>
        <v>150</v>
      </c>
      <c r="E4786" s="37">
        <v>45044</v>
      </c>
      <c r="F4786" s="53" t="s">
        <v>105</v>
      </c>
    </row>
    <row r="4787" spans="1:6" ht="24.95" customHeight="1" x14ac:dyDescent="0.2">
      <c r="A4787" s="35">
        <v>4785</v>
      </c>
      <c r="B4787" s="36" t="s">
        <v>7383</v>
      </c>
      <c r="C4787" s="3">
        <f>'2024'!E320</f>
        <v>944</v>
      </c>
      <c r="D4787" s="4">
        <f>'2024'!F320</f>
        <v>166</v>
      </c>
      <c r="E4787" s="37">
        <v>45387</v>
      </c>
      <c r="F4787" s="53" t="s">
        <v>1842</v>
      </c>
    </row>
    <row r="4788" spans="1:6" ht="24.95" customHeight="1" x14ac:dyDescent="0.2">
      <c r="A4788" s="35">
        <v>4786</v>
      </c>
      <c r="B4788" s="36" t="s">
        <v>4861</v>
      </c>
      <c r="C4788" s="3">
        <v>934.89341983317888</v>
      </c>
      <c r="D4788" s="4">
        <v>260</v>
      </c>
      <c r="E4788" s="37">
        <v>41509</v>
      </c>
      <c r="F4788" s="54" t="s">
        <v>311</v>
      </c>
    </row>
    <row r="4789" spans="1:6" ht="24.95" customHeight="1" x14ac:dyDescent="0.2">
      <c r="A4789" s="35">
        <v>4787</v>
      </c>
      <c r="B4789" s="36" t="s">
        <v>4215</v>
      </c>
      <c r="C4789" s="3">
        <v>930.54911955514365</v>
      </c>
      <c r="D4789" s="4">
        <v>223</v>
      </c>
      <c r="E4789" s="37">
        <v>41716</v>
      </c>
      <c r="F4789" s="54" t="s">
        <v>817</v>
      </c>
    </row>
    <row r="4790" spans="1:6" ht="24.95" customHeight="1" x14ac:dyDescent="0.2">
      <c r="A4790" s="35">
        <v>4788</v>
      </c>
      <c r="B4790" s="36" t="s">
        <v>4216</v>
      </c>
      <c r="C4790" s="3">
        <v>928.23215940685827</v>
      </c>
      <c r="D4790" s="4">
        <v>348</v>
      </c>
      <c r="E4790" s="37">
        <v>39569</v>
      </c>
      <c r="F4790" s="54" t="s">
        <v>2019</v>
      </c>
    </row>
    <row r="4791" spans="1:6" ht="24.95" customHeight="1" x14ac:dyDescent="0.2">
      <c r="A4791" s="35">
        <v>4789</v>
      </c>
      <c r="B4791" s="36" t="s">
        <v>4217</v>
      </c>
      <c r="C4791" s="3">
        <v>927.1</v>
      </c>
      <c r="D4791" s="4">
        <v>229</v>
      </c>
      <c r="E4791" s="37">
        <v>44099</v>
      </c>
      <c r="F4791" s="54" t="s">
        <v>3995</v>
      </c>
    </row>
    <row r="4792" spans="1:6" ht="24.95" customHeight="1" x14ac:dyDescent="0.2">
      <c r="A4792" s="35">
        <v>4790</v>
      </c>
      <c r="B4792" s="36" t="s">
        <v>4218</v>
      </c>
      <c r="C4792" s="3">
        <v>925</v>
      </c>
      <c r="D4792" s="4">
        <v>188</v>
      </c>
      <c r="E4792" s="37">
        <v>44519</v>
      </c>
      <c r="F4792" s="54" t="s">
        <v>837</v>
      </c>
    </row>
    <row r="4793" spans="1:6" ht="24.95" customHeight="1" x14ac:dyDescent="0.2">
      <c r="A4793" s="35">
        <v>4791</v>
      </c>
      <c r="B4793" s="36" t="s">
        <v>4219</v>
      </c>
      <c r="C4793" s="3">
        <v>924.64</v>
      </c>
      <c r="D4793" s="4">
        <v>185</v>
      </c>
      <c r="E4793" s="37">
        <v>42041</v>
      </c>
      <c r="F4793" s="53" t="s">
        <v>1326</v>
      </c>
    </row>
    <row r="4794" spans="1:6" ht="24.95" customHeight="1" x14ac:dyDescent="0.2">
      <c r="A4794" s="35">
        <v>4792</v>
      </c>
      <c r="B4794" s="36" t="s">
        <v>4220</v>
      </c>
      <c r="C4794" s="3">
        <v>915.19925857275257</v>
      </c>
      <c r="D4794" s="4">
        <v>322</v>
      </c>
      <c r="E4794" s="37">
        <v>37813</v>
      </c>
      <c r="F4794" s="54" t="s">
        <v>1898</v>
      </c>
    </row>
    <row r="4795" spans="1:6" ht="24.95" customHeight="1" x14ac:dyDescent="0.2">
      <c r="A4795" s="35">
        <v>4793</v>
      </c>
      <c r="B4795" s="36" t="s">
        <v>4320</v>
      </c>
      <c r="C4795" s="3">
        <f>364+'2023'!E346+'2024'!E396</f>
        <v>912.5</v>
      </c>
      <c r="D4795" s="4">
        <f>135+'2023'!F346+'2024'!F396</f>
        <v>384</v>
      </c>
      <c r="E4795" s="37">
        <v>44533</v>
      </c>
      <c r="F4795" s="54" t="s">
        <v>3194</v>
      </c>
    </row>
    <row r="4796" spans="1:6" ht="24.95" customHeight="1" x14ac:dyDescent="0.2">
      <c r="A4796" s="35">
        <v>4794</v>
      </c>
      <c r="B4796" s="36" t="s">
        <v>4221</v>
      </c>
      <c r="C4796" s="3">
        <v>912.30305838739582</v>
      </c>
      <c r="D4796" s="4">
        <v>394</v>
      </c>
      <c r="E4796" s="37">
        <v>39217</v>
      </c>
      <c r="F4796" s="54" t="s">
        <v>4065</v>
      </c>
    </row>
    <row r="4797" spans="1:6" ht="24.95" customHeight="1" x14ac:dyDescent="0.2">
      <c r="A4797" s="35">
        <v>4795</v>
      </c>
      <c r="B4797" s="36" t="s">
        <v>4222</v>
      </c>
      <c r="C4797" s="3">
        <v>907.70987951807228</v>
      </c>
      <c r="D4797" s="4">
        <v>483</v>
      </c>
      <c r="E4797" s="37">
        <v>41255</v>
      </c>
      <c r="F4797" s="54" t="s">
        <v>4</v>
      </c>
    </row>
    <row r="4798" spans="1:6" ht="24.95" customHeight="1" x14ac:dyDescent="0.2">
      <c r="A4798" s="35">
        <v>4796</v>
      </c>
      <c r="B4798" s="36" t="s">
        <v>4223</v>
      </c>
      <c r="C4798" s="3">
        <v>895.5</v>
      </c>
      <c r="D4798" s="4">
        <v>178</v>
      </c>
      <c r="E4798" s="37">
        <v>44134</v>
      </c>
      <c r="F4798" s="53" t="s">
        <v>439</v>
      </c>
    </row>
    <row r="4799" spans="1:6" ht="24.95" customHeight="1" x14ac:dyDescent="0.2">
      <c r="A4799" s="35">
        <v>4797</v>
      </c>
      <c r="B4799" s="36" t="s">
        <v>7384</v>
      </c>
      <c r="C4799" s="3">
        <f>'2024'!E323</f>
        <v>883.5</v>
      </c>
      <c r="D4799" s="4">
        <f>'2024'!F323</f>
        <v>141</v>
      </c>
      <c r="E4799" s="37">
        <v>45618</v>
      </c>
      <c r="F4799" s="53" t="s">
        <v>2184</v>
      </c>
    </row>
    <row r="4800" spans="1:6" ht="24.95" customHeight="1" x14ac:dyDescent="0.2">
      <c r="A4800" s="35">
        <v>4798</v>
      </c>
      <c r="B4800" s="36" t="s">
        <v>4224</v>
      </c>
      <c r="C4800" s="3">
        <v>881.89295644114929</v>
      </c>
      <c r="D4800" s="4">
        <v>477</v>
      </c>
      <c r="E4800" s="37">
        <v>38723</v>
      </c>
      <c r="F4800" s="54" t="s">
        <v>176</v>
      </c>
    </row>
    <row r="4801" spans="1:6" ht="24.95" customHeight="1" x14ac:dyDescent="0.2">
      <c r="A4801" s="35">
        <v>4799</v>
      </c>
      <c r="B4801" s="36" t="s">
        <v>6477</v>
      </c>
      <c r="C4801" s="3">
        <f>'2023'!E311</f>
        <v>877.5</v>
      </c>
      <c r="D4801" s="4">
        <f>'2023'!F311</f>
        <v>183</v>
      </c>
      <c r="E4801" s="37">
        <v>45012</v>
      </c>
      <c r="F4801" s="53" t="s">
        <v>220</v>
      </c>
    </row>
    <row r="4802" spans="1:6" ht="24.95" customHeight="1" x14ac:dyDescent="0.2">
      <c r="A4802" s="35">
        <v>4800</v>
      </c>
      <c r="B4802" s="36" t="s">
        <v>4225</v>
      </c>
      <c r="C4802" s="3">
        <v>876</v>
      </c>
      <c r="D4802" s="4">
        <v>209</v>
      </c>
      <c r="E4802" s="37">
        <v>42832</v>
      </c>
      <c r="F4802" s="54" t="s">
        <v>220</v>
      </c>
    </row>
    <row r="4803" spans="1:6" ht="24.95" customHeight="1" x14ac:dyDescent="0.2">
      <c r="A4803" s="35">
        <v>4801</v>
      </c>
      <c r="B4803" s="36" t="s">
        <v>4862</v>
      </c>
      <c r="C4803" s="3">
        <v>875.52131603336431</v>
      </c>
      <c r="D4803" s="4">
        <v>425</v>
      </c>
      <c r="E4803" s="37">
        <v>41039</v>
      </c>
      <c r="F4803" s="54" t="s">
        <v>4065</v>
      </c>
    </row>
    <row r="4804" spans="1:6" ht="24.95" customHeight="1" x14ac:dyDescent="0.2">
      <c r="A4804" s="35">
        <v>4802</v>
      </c>
      <c r="B4804" s="36" t="s">
        <v>4226</v>
      </c>
      <c r="C4804" s="3">
        <v>873.83</v>
      </c>
      <c r="D4804" s="4">
        <v>176</v>
      </c>
      <c r="E4804" s="37">
        <v>44519</v>
      </c>
      <c r="F4804" s="54" t="s">
        <v>1235</v>
      </c>
    </row>
    <row r="4805" spans="1:6" ht="24.95" customHeight="1" x14ac:dyDescent="0.2">
      <c r="A4805" s="35">
        <v>4803</v>
      </c>
      <c r="B4805" s="36" t="s">
        <v>4227</v>
      </c>
      <c r="C4805" s="3">
        <v>872.33549582947171</v>
      </c>
      <c r="D4805" s="4">
        <v>328</v>
      </c>
      <c r="E4805" s="37">
        <v>39797</v>
      </c>
      <c r="F4805" s="54" t="s">
        <v>3511</v>
      </c>
    </row>
    <row r="4806" spans="1:6" ht="24.95" customHeight="1" x14ac:dyDescent="0.2">
      <c r="A4806" s="35">
        <v>4804</v>
      </c>
      <c r="B4806" s="36" t="s">
        <v>4863</v>
      </c>
      <c r="C4806" s="3">
        <v>870.59777571825771</v>
      </c>
      <c r="D4806" s="4">
        <v>263</v>
      </c>
      <c r="E4806" s="37">
        <v>41225</v>
      </c>
      <c r="F4806" s="54" t="s">
        <v>189</v>
      </c>
    </row>
    <row r="4807" spans="1:6" ht="24.95" customHeight="1" x14ac:dyDescent="0.2">
      <c r="A4807" s="35">
        <v>4805</v>
      </c>
      <c r="B4807" s="36" t="s">
        <v>4228</v>
      </c>
      <c r="C4807" s="3">
        <v>861.9</v>
      </c>
      <c r="D4807" s="4">
        <v>127</v>
      </c>
      <c r="E4807" s="37">
        <v>44624</v>
      </c>
      <c r="F4807" s="16" t="s">
        <v>3995</v>
      </c>
    </row>
    <row r="4808" spans="1:6" ht="24.95" customHeight="1" x14ac:dyDescent="0.2">
      <c r="A4808" s="35">
        <v>4806</v>
      </c>
      <c r="B4808" s="36" t="s">
        <v>6478</v>
      </c>
      <c r="C4808" s="3">
        <f>'2023'!E313</f>
        <v>861.39999999999986</v>
      </c>
      <c r="D4808" s="4">
        <f>'2023'!F313</f>
        <v>176</v>
      </c>
      <c r="E4808" s="37">
        <v>45012</v>
      </c>
      <c r="F4808" s="11" t="s">
        <v>220</v>
      </c>
    </row>
    <row r="4809" spans="1:6" ht="24.95" customHeight="1" x14ac:dyDescent="0.2">
      <c r="A4809" s="35">
        <v>4807</v>
      </c>
      <c r="B4809" s="36" t="s">
        <v>4229</v>
      </c>
      <c r="C4809" s="3">
        <v>860.6</v>
      </c>
      <c r="D4809" s="4">
        <v>171</v>
      </c>
      <c r="E4809" s="37">
        <v>44841</v>
      </c>
      <c r="F4809" s="16" t="s">
        <v>2184</v>
      </c>
    </row>
    <row r="4810" spans="1:6" ht="24.95" customHeight="1" x14ac:dyDescent="0.2">
      <c r="A4810" s="35">
        <v>4808</v>
      </c>
      <c r="B4810" s="36" t="s">
        <v>4230</v>
      </c>
      <c r="C4810" s="3">
        <v>854</v>
      </c>
      <c r="D4810" s="4">
        <v>207</v>
      </c>
      <c r="E4810" s="37">
        <v>44606</v>
      </c>
      <c r="F4810" s="53" t="s">
        <v>1326</v>
      </c>
    </row>
    <row r="4811" spans="1:6" ht="24.95" customHeight="1" x14ac:dyDescent="0.2">
      <c r="A4811" s="35">
        <v>4809</v>
      </c>
      <c r="B4811" s="36" t="s">
        <v>6479</v>
      </c>
      <c r="C4811" s="3">
        <f>'2023'!E317</f>
        <v>845.09999999999991</v>
      </c>
      <c r="D4811" s="4">
        <f>'2023'!F317</f>
        <v>167</v>
      </c>
      <c r="E4811" s="37">
        <v>45012</v>
      </c>
      <c r="F4811" s="53" t="s">
        <v>220</v>
      </c>
    </row>
    <row r="4812" spans="1:6" ht="24.95" customHeight="1" x14ac:dyDescent="0.2">
      <c r="A4812" s="35">
        <v>4810</v>
      </c>
      <c r="B4812" s="2" t="s">
        <v>5970</v>
      </c>
      <c r="C4812" s="3">
        <f>'2023'!E319</f>
        <v>830.4</v>
      </c>
      <c r="D4812" s="4">
        <f>'2023'!F319</f>
        <v>112</v>
      </c>
      <c r="E4812" s="37" t="s">
        <v>5863</v>
      </c>
      <c r="F4812" s="44" t="s">
        <v>220</v>
      </c>
    </row>
    <row r="4813" spans="1:6" ht="24.95" customHeight="1" x14ac:dyDescent="0.2">
      <c r="A4813" s="35">
        <v>4811</v>
      </c>
      <c r="B4813" s="36" t="s">
        <v>4864</v>
      </c>
      <c r="C4813" s="3">
        <v>812.96339202965714</v>
      </c>
      <c r="D4813" s="4">
        <v>272</v>
      </c>
      <c r="E4813" s="37">
        <v>40697</v>
      </c>
      <c r="F4813" s="53" t="s">
        <v>6524</v>
      </c>
    </row>
    <row r="4814" spans="1:6" ht="24.95" customHeight="1" x14ac:dyDescent="0.2">
      <c r="A4814" s="35">
        <v>4812</v>
      </c>
      <c r="B4814" s="36" t="s">
        <v>4232</v>
      </c>
      <c r="C4814" s="3">
        <v>807.46061167747916</v>
      </c>
      <c r="D4814" s="4">
        <v>401</v>
      </c>
      <c r="E4814" s="37" t="s">
        <v>2627</v>
      </c>
      <c r="F4814" s="54" t="s">
        <v>1260</v>
      </c>
    </row>
    <row r="4815" spans="1:6" ht="24.95" customHeight="1" x14ac:dyDescent="0.2">
      <c r="A4815" s="35">
        <v>4813</v>
      </c>
      <c r="B4815" s="36" t="s">
        <v>4865</v>
      </c>
      <c r="C4815" s="3">
        <v>806.88137164040779</v>
      </c>
      <c r="D4815" s="4">
        <v>346</v>
      </c>
      <c r="E4815" s="37">
        <v>41264</v>
      </c>
      <c r="F4815" s="54" t="s">
        <v>4273</v>
      </c>
    </row>
    <row r="4816" spans="1:6" ht="24.95" customHeight="1" x14ac:dyDescent="0.2">
      <c r="A4816" s="35">
        <v>4814</v>
      </c>
      <c r="B4816" s="36" t="s">
        <v>4233</v>
      </c>
      <c r="C4816" s="3">
        <v>800.2</v>
      </c>
      <c r="D4816" s="4">
        <v>238</v>
      </c>
      <c r="E4816" s="37">
        <v>43519</v>
      </c>
      <c r="F4816" s="54" t="s">
        <v>220</v>
      </c>
    </row>
    <row r="4817" spans="1:6" ht="24.95" customHeight="1" x14ac:dyDescent="0.2">
      <c r="A4817" s="35">
        <v>4815</v>
      </c>
      <c r="B4817" s="36" t="s">
        <v>6480</v>
      </c>
      <c r="C4817" s="3">
        <f>'2023'!E321</f>
        <v>797.27</v>
      </c>
      <c r="D4817" s="4">
        <f>'2023'!F321</f>
        <v>126</v>
      </c>
      <c r="E4817" s="37">
        <v>45044</v>
      </c>
      <c r="F4817" s="53" t="s">
        <v>2184</v>
      </c>
    </row>
    <row r="4818" spans="1:6" ht="24.95" customHeight="1" x14ac:dyDescent="0.2">
      <c r="A4818" s="35">
        <v>4816</v>
      </c>
      <c r="B4818" s="36" t="s">
        <v>6481</v>
      </c>
      <c r="C4818" s="3">
        <f>'2023'!E322</f>
        <v>795.45</v>
      </c>
      <c r="D4818" s="4">
        <f>'2023'!F322</f>
        <v>144</v>
      </c>
      <c r="E4818" s="37">
        <v>44974</v>
      </c>
      <c r="F4818" s="53" t="s">
        <v>2184</v>
      </c>
    </row>
    <row r="4819" spans="1:6" ht="24.95" customHeight="1" x14ac:dyDescent="0.2">
      <c r="A4819" s="35">
        <v>4817</v>
      </c>
      <c r="B4819" s="36" t="s">
        <v>4866</v>
      </c>
      <c r="C4819" s="3">
        <v>793.8484708063022</v>
      </c>
      <c r="D4819" s="4">
        <v>346</v>
      </c>
      <c r="E4819" s="37">
        <v>41320</v>
      </c>
      <c r="F4819" s="54" t="s">
        <v>4867</v>
      </c>
    </row>
    <row r="4820" spans="1:6" ht="24.95" customHeight="1" x14ac:dyDescent="0.2">
      <c r="A4820" s="35">
        <v>4818</v>
      </c>
      <c r="B4820" s="36" t="s">
        <v>4234</v>
      </c>
      <c r="C4820" s="3">
        <v>793.5</v>
      </c>
      <c r="D4820" s="4">
        <v>178</v>
      </c>
      <c r="E4820" s="37">
        <v>43427</v>
      </c>
      <c r="F4820" s="53" t="s">
        <v>1326</v>
      </c>
    </row>
    <row r="4821" spans="1:6" ht="24.95" customHeight="1" x14ac:dyDescent="0.2">
      <c r="A4821" s="35">
        <v>4819</v>
      </c>
      <c r="B4821" s="36" t="s">
        <v>4868</v>
      </c>
      <c r="C4821" s="3">
        <v>792.11075069508809</v>
      </c>
      <c r="D4821" s="4">
        <v>316</v>
      </c>
      <c r="E4821" s="37">
        <v>41230</v>
      </c>
      <c r="F4821" s="54" t="s">
        <v>189</v>
      </c>
    </row>
    <row r="4822" spans="1:6" ht="24.95" customHeight="1" x14ac:dyDescent="0.2">
      <c r="A4822" s="35">
        <v>4820</v>
      </c>
      <c r="B4822" s="36" t="s">
        <v>6483</v>
      </c>
      <c r="C4822" s="3">
        <f>'2023'!E324</f>
        <v>791.42</v>
      </c>
      <c r="D4822" s="4">
        <f>'2023'!F324</f>
        <v>99</v>
      </c>
      <c r="E4822" s="37">
        <v>44981</v>
      </c>
      <c r="F4822" s="53" t="s">
        <v>5628</v>
      </c>
    </row>
    <row r="4823" spans="1:6" ht="24.95" customHeight="1" x14ac:dyDescent="0.2">
      <c r="A4823" s="35">
        <v>4821</v>
      </c>
      <c r="B4823" s="36" t="s">
        <v>4311</v>
      </c>
      <c r="C4823" s="3">
        <f>389.15+'2024'!E351</f>
        <v>789.15</v>
      </c>
      <c r="D4823" s="4">
        <f>121+'2024'!F351</f>
        <v>201</v>
      </c>
      <c r="E4823" s="37">
        <v>44655</v>
      </c>
      <c r="F4823" s="54" t="s">
        <v>220</v>
      </c>
    </row>
    <row r="4824" spans="1:6" ht="24.95" customHeight="1" x14ac:dyDescent="0.2">
      <c r="A4824" s="35">
        <v>4822</v>
      </c>
      <c r="B4824" s="36" t="s">
        <v>4235</v>
      </c>
      <c r="C4824" s="3">
        <v>786.12000000000012</v>
      </c>
      <c r="D4824" s="4">
        <v>204</v>
      </c>
      <c r="E4824" s="37">
        <v>42349</v>
      </c>
      <c r="F4824" s="54" t="s">
        <v>4140</v>
      </c>
    </row>
    <row r="4825" spans="1:6" ht="24.95" customHeight="1" x14ac:dyDescent="0.2">
      <c r="A4825" s="35">
        <v>4823</v>
      </c>
      <c r="B4825" s="36" t="s">
        <v>4236</v>
      </c>
      <c r="C4825" s="3">
        <v>784.00139017608899</v>
      </c>
      <c r="D4825" s="4">
        <v>387</v>
      </c>
      <c r="E4825" s="37">
        <v>39094</v>
      </c>
      <c r="F4825" s="54" t="s">
        <v>4237</v>
      </c>
    </row>
    <row r="4826" spans="1:6" ht="24.95" customHeight="1" x14ac:dyDescent="0.2">
      <c r="A4826" s="35">
        <v>4824</v>
      </c>
      <c r="B4826" s="36" t="s">
        <v>4869</v>
      </c>
      <c r="C4826" s="3">
        <v>781.97405004633924</v>
      </c>
      <c r="D4826" s="4">
        <v>197</v>
      </c>
      <c r="E4826" s="37">
        <v>41586</v>
      </c>
      <c r="F4826" s="54" t="s">
        <v>817</v>
      </c>
    </row>
    <row r="4827" spans="1:6" ht="24.95" customHeight="1" x14ac:dyDescent="0.2">
      <c r="A4827" s="35">
        <v>4825</v>
      </c>
      <c r="B4827" s="36" t="s">
        <v>4870</v>
      </c>
      <c r="C4827" s="3">
        <v>766.91380908248379</v>
      </c>
      <c r="D4827" s="4">
        <v>242</v>
      </c>
      <c r="E4827" s="37">
        <v>40148</v>
      </c>
      <c r="F4827" s="54" t="s">
        <v>2019</v>
      </c>
    </row>
    <row r="4828" spans="1:6" ht="24.95" customHeight="1" x14ac:dyDescent="0.2">
      <c r="A4828" s="35">
        <v>4826</v>
      </c>
      <c r="B4828" s="36" t="s">
        <v>4238</v>
      </c>
      <c r="C4828" s="3">
        <v>763.32</v>
      </c>
      <c r="D4828" s="4">
        <v>191</v>
      </c>
      <c r="E4828" s="37">
        <v>42181</v>
      </c>
      <c r="F4828" s="54" t="s">
        <v>817</v>
      </c>
    </row>
    <row r="4829" spans="1:6" ht="24.95" customHeight="1" x14ac:dyDescent="0.2">
      <c r="A4829" s="35">
        <v>4827</v>
      </c>
      <c r="B4829" s="36" t="s">
        <v>4239</v>
      </c>
      <c r="C4829" s="3">
        <v>763</v>
      </c>
      <c r="D4829" s="4">
        <v>278</v>
      </c>
      <c r="E4829" s="37">
        <v>43001</v>
      </c>
      <c r="F4829" s="54" t="s">
        <v>1869</v>
      </c>
    </row>
    <row r="4830" spans="1:6" ht="24.95" customHeight="1" x14ac:dyDescent="0.2">
      <c r="A4830" s="35">
        <v>4828</v>
      </c>
      <c r="B4830" s="36" t="s">
        <v>4240</v>
      </c>
      <c r="C4830" s="3">
        <v>757.03776645041705</v>
      </c>
      <c r="D4830" s="4">
        <v>416</v>
      </c>
      <c r="E4830" s="37" t="s">
        <v>6517</v>
      </c>
      <c r="F4830" s="54" t="s">
        <v>1181</v>
      </c>
    </row>
    <row r="4831" spans="1:6" ht="24.95" customHeight="1" x14ac:dyDescent="0.2">
      <c r="A4831" s="35">
        <v>4829</v>
      </c>
      <c r="B4831" s="36" t="s">
        <v>4268</v>
      </c>
      <c r="C4831" s="3">
        <f>600+'2023'!E386</f>
        <v>754</v>
      </c>
      <c r="D4831" s="4">
        <f>157+'2023'!F386</f>
        <v>200</v>
      </c>
      <c r="E4831" s="37">
        <v>44007</v>
      </c>
      <c r="F4831" s="54" t="s">
        <v>3194</v>
      </c>
    </row>
    <row r="4832" spans="1:6" ht="24.95" customHeight="1" x14ac:dyDescent="0.2">
      <c r="A4832" s="35">
        <v>4830</v>
      </c>
      <c r="B4832" s="36" t="s">
        <v>6485</v>
      </c>
      <c r="C4832" s="3">
        <f>'2023'!E326</f>
        <v>750.3</v>
      </c>
      <c r="D4832" s="4">
        <f>'2023'!F326</f>
        <v>145</v>
      </c>
      <c r="E4832" s="37">
        <v>45059</v>
      </c>
      <c r="F4832" s="53" t="s">
        <v>1235</v>
      </c>
    </row>
    <row r="4833" spans="1:6" ht="24.95" customHeight="1" x14ac:dyDescent="0.2">
      <c r="A4833" s="35">
        <v>4831</v>
      </c>
      <c r="B4833" s="36" t="s">
        <v>4241</v>
      </c>
      <c r="C4833" s="3">
        <v>747.77</v>
      </c>
      <c r="D4833" s="4">
        <v>167</v>
      </c>
      <c r="E4833" s="37">
        <v>44505</v>
      </c>
      <c r="F4833" s="54" t="s">
        <v>4242</v>
      </c>
    </row>
    <row r="4834" spans="1:6" ht="24.95" customHeight="1" x14ac:dyDescent="0.2">
      <c r="A4834" s="35">
        <v>4832</v>
      </c>
      <c r="B4834" s="36" t="s">
        <v>4243</v>
      </c>
      <c r="C4834" s="3">
        <v>740.63</v>
      </c>
      <c r="D4834" s="4">
        <v>228</v>
      </c>
      <c r="E4834" s="37">
        <v>42489</v>
      </c>
      <c r="F4834" s="53" t="s">
        <v>1326</v>
      </c>
    </row>
    <row r="4835" spans="1:6" ht="24.95" customHeight="1" x14ac:dyDescent="0.2">
      <c r="A4835" s="35">
        <v>4833</v>
      </c>
      <c r="B4835" s="36" t="s">
        <v>4244</v>
      </c>
      <c r="C4835" s="3">
        <v>737.66218721038001</v>
      </c>
      <c r="D4835" s="4">
        <v>368</v>
      </c>
      <c r="E4835" s="37">
        <v>39202</v>
      </c>
      <c r="F4835" s="54" t="s">
        <v>176</v>
      </c>
    </row>
    <row r="4836" spans="1:6" ht="24.95" customHeight="1" x14ac:dyDescent="0.2">
      <c r="A4836" s="35">
        <v>4834</v>
      </c>
      <c r="B4836" s="36" t="s">
        <v>4245</v>
      </c>
      <c r="C4836" s="3">
        <v>737</v>
      </c>
      <c r="D4836" s="4">
        <v>117</v>
      </c>
      <c r="E4836" s="37">
        <v>44897</v>
      </c>
      <c r="F4836" s="54" t="s">
        <v>4246</v>
      </c>
    </row>
    <row r="4837" spans="1:6" ht="24.95" customHeight="1" x14ac:dyDescent="0.2">
      <c r="A4837" s="35">
        <v>4835</v>
      </c>
      <c r="B4837" s="36" t="s">
        <v>4871</v>
      </c>
      <c r="C4837" s="3">
        <v>735.63484708063027</v>
      </c>
      <c r="D4837" s="4">
        <v>167</v>
      </c>
      <c r="E4837" s="37">
        <v>40634</v>
      </c>
      <c r="F4837" s="54" t="s">
        <v>4753</v>
      </c>
    </row>
    <row r="4838" spans="1:6" ht="24.95" customHeight="1" x14ac:dyDescent="0.2">
      <c r="A4838" s="35">
        <v>4836</v>
      </c>
      <c r="B4838" s="36" t="s">
        <v>4247</v>
      </c>
      <c r="C4838" s="3">
        <v>733</v>
      </c>
      <c r="D4838" s="4">
        <v>128</v>
      </c>
      <c r="E4838" s="37">
        <v>44757</v>
      </c>
      <c r="F4838" s="54" t="s">
        <v>2184</v>
      </c>
    </row>
    <row r="4839" spans="1:6" ht="24.95" customHeight="1" x14ac:dyDescent="0.2">
      <c r="A4839" s="35">
        <v>4837</v>
      </c>
      <c r="B4839" s="36" t="s">
        <v>4872</v>
      </c>
      <c r="C4839" s="3">
        <v>722.89156626506031</v>
      </c>
      <c r="D4839" s="4">
        <v>278</v>
      </c>
      <c r="E4839" s="37">
        <v>41551</v>
      </c>
      <c r="F4839" s="54" t="s">
        <v>817</v>
      </c>
    </row>
    <row r="4840" spans="1:6" ht="24.95" customHeight="1" x14ac:dyDescent="0.2">
      <c r="A4840" s="35">
        <v>4838</v>
      </c>
      <c r="B4840" s="36" t="s">
        <v>4248</v>
      </c>
      <c r="C4840" s="3">
        <v>722.5</v>
      </c>
      <c r="D4840" s="4">
        <v>173</v>
      </c>
      <c r="E4840" s="37">
        <v>44043</v>
      </c>
      <c r="F4840" s="53" t="s">
        <v>1326</v>
      </c>
    </row>
    <row r="4841" spans="1:6" ht="24.95" customHeight="1" x14ac:dyDescent="0.2">
      <c r="A4841" s="35">
        <v>4839</v>
      </c>
      <c r="B4841" s="36" t="s">
        <v>4873</v>
      </c>
      <c r="C4841" s="3">
        <v>721.15384615384619</v>
      </c>
      <c r="D4841" s="4">
        <v>233</v>
      </c>
      <c r="E4841" s="37">
        <v>40998</v>
      </c>
      <c r="F4841" s="54" t="s">
        <v>451</v>
      </c>
    </row>
    <row r="4842" spans="1:6" ht="24.95" customHeight="1" x14ac:dyDescent="0.2">
      <c r="A4842" s="35">
        <v>4840</v>
      </c>
      <c r="B4842" s="36" t="s">
        <v>4250</v>
      </c>
      <c r="C4842" s="3">
        <v>721</v>
      </c>
      <c r="D4842" s="4">
        <v>219</v>
      </c>
      <c r="E4842" s="37">
        <v>43224</v>
      </c>
      <c r="F4842" s="53" t="s">
        <v>1326</v>
      </c>
    </row>
    <row r="4843" spans="1:6" ht="24.95" customHeight="1" x14ac:dyDescent="0.2">
      <c r="A4843" s="35">
        <v>4841</v>
      </c>
      <c r="B4843" s="36" t="s">
        <v>7385</v>
      </c>
      <c r="C4843" s="3">
        <f>'2024'!E324</f>
        <v>719.4</v>
      </c>
      <c r="D4843" s="4">
        <f>'2024'!F324</f>
        <v>162</v>
      </c>
      <c r="E4843" s="37">
        <v>45415</v>
      </c>
      <c r="F4843" s="53" t="s">
        <v>5340</v>
      </c>
    </row>
    <row r="4844" spans="1:6" ht="24.95" customHeight="1" x14ac:dyDescent="0.2">
      <c r="A4844" s="35">
        <v>4842</v>
      </c>
      <c r="B4844" s="36" t="s">
        <v>4251</v>
      </c>
      <c r="C4844" s="3">
        <v>716.01</v>
      </c>
      <c r="D4844" s="4">
        <v>295</v>
      </c>
      <c r="E4844" s="37">
        <v>44078</v>
      </c>
      <c r="F4844" s="54" t="s">
        <v>4252</v>
      </c>
    </row>
    <row r="4845" spans="1:6" ht="24.95" customHeight="1" x14ac:dyDescent="0.2">
      <c r="A4845" s="35">
        <v>4843</v>
      </c>
      <c r="B4845" s="36" t="s">
        <v>4874</v>
      </c>
      <c r="C4845" s="3">
        <v>710.7275254865616</v>
      </c>
      <c r="D4845" s="4">
        <v>231</v>
      </c>
      <c r="E4845" s="37">
        <v>40122</v>
      </c>
      <c r="F4845" s="54" t="s">
        <v>451</v>
      </c>
    </row>
    <row r="4846" spans="1:6" ht="24.95" customHeight="1" x14ac:dyDescent="0.2">
      <c r="A4846" s="35">
        <v>4844</v>
      </c>
      <c r="B4846" s="36" t="s">
        <v>4875</v>
      </c>
      <c r="C4846" s="3">
        <v>707.54170528266911</v>
      </c>
      <c r="D4846" s="4">
        <v>551</v>
      </c>
      <c r="E4846" s="37">
        <v>40933</v>
      </c>
      <c r="F4846" s="54" t="s">
        <v>3962</v>
      </c>
    </row>
    <row r="4847" spans="1:6" ht="24.95" customHeight="1" x14ac:dyDescent="0.2">
      <c r="A4847" s="35">
        <v>4845</v>
      </c>
      <c r="B4847" s="36" t="s">
        <v>4253</v>
      </c>
      <c r="C4847" s="3">
        <v>702.8</v>
      </c>
      <c r="D4847" s="4">
        <v>289</v>
      </c>
      <c r="E4847" s="37">
        <v>42638</v>
      </c>
      <c r="F4847" s="54" t="s">
        <v>1869</v>
      </c>
    </row>
    <row r="4848" spans="1:6" ht="24.95" customHeight="1" x14ac:dyDescent="0.2">
      <c r="A4848" s="35">
        <v>4846</v>
      </c>
      <c r="B4848" s="36" t="s">
        <v>4876</v>
      </c>
      <c r="C4848" s="3">
        <v>696.82576459684901</v>
      </c>
      <c r="D4848" s="4">
        <v>225</v>
      </c>
      <c r="E4848" s="37">
        <v>40165</v>
      </c>
      <c r="F4848" s="54" t="s">
        <v>451</v>
      </c>
    </row>
    <row r="4849" spans="1:6" ht="24.95" customHeight="1" x14ac:dyDescent="0.2">
      <c r="A4849" s="35">
        <v>4847</v>
      </c>
      <c r="B4849" s="36" t="s">
        <v>4254</v>
      </c>
      <c r="C4849" s="3">
        <v>692.07599629286381</v>
      </c>
      <c r="D4849" s="4">
        <v>234</v>
      </c>
      <c r="E4849" s="37">
        <v>38877</v>
      </c>
      <c r="F4849" s="54" t="s">
        <v>3707</v>
      </c>
    </row>
    <row r="4850" spans="1:6" ht="24.95" customHeight="1" x14ac:dyDescent="0.2">
      <c r="A4850" s="35">
        <v>4848</v>
      </c>
      <c r="B4850" s="36" t="s">
        <v>4877</v>
      </c>
      <c r="C4850" s="3">
        <v>678.8693234476367</v>
      </c>
      <c r="D4850" s="4">
        <v>212</v>
      </c>
      <c r="E4850" s="37">
        <v>41208</v>
      </c>
      <c r="F4850" s="54" t="s">
        <v>4273</v>
      </c>
    </row>
    <row r="4851" spans="1:6" ht="24.95" customHeight="1" x14ac:dyDescent="0.2">
      <c r="A4851" s="35">
        <v>4849</v>
      </c>
      <c r="B4851" s="36" t="s">
        <v>4878</v>
      </c>
      <c r="C4851" s="3">
        <v>677.42122335495833</v>
      </c>
      <c r="D4851" s="4">
        <v>217</v>
      </c>
      <c r="E4851" s="37">
        <v>41229</v>
      </c>
      <c r="F4851" s="54" t="s">
        <v>817</v>
      </c>
    </row>
    <row r="4852" spans="1:6" ht="24.95" customHeight="1" x14ac:dyDescent="0.2">
      <c r="A4852" s="35">
        <v>4850</v>
      </c>
      <c r="B4852" s="36" t="s">
        <v>4255</v>
      </c>
      <c r="C4852" s="3">
        <v>675.6</v>
      </c>
      <c r="D4852" s="4">
        <v>99</v>
      </c>
      <c r="E4852" s="37">
        <v>44519</v>
      </c>
      <c r="F4852" s="54" t="s">
        <v>3995</v>
      </c>
    </row>
    <row r="4853" spans="1:6" ht="24.95" customHeight="1" x14ac:dyDescent="0.2">
      <c r="A4853" s="35">
        <v>4851</v>
      </c>
      <c r="B4853" s="36" t="s">
        <v>4257</v>
      </c>
      <c r="C4853" s="3">
        <v>668.67</v>
      </c>
      <c r="D4853" s="4">
        <v>40</v>
      </c>
      <c r="E4853" s="37">
        <v>41117</v>
      </c>
      <c r="F4853" s="54" t="s">
        <v>25</v>
      </c>
    </row>
    <row r="4854" spans="1:6" ht="24.95" customHeight="1" x14ac:dyDescent="0.2">
      <c r="A4854" s="35">
        <v>4852</v>
      </c>
      <c r="B4854" s="36" t="s">
        <v>4256</v>
      </c>
      <c r="C4854" s="3">
        <v>668.67</v>
      </c>
      <c r="D4854" s="4">
        <v>39</v>
      </c>
      <c r="E4854" s="37">
        <v>39654</v>
      </c>
      <c r="F4854" s="54" t="s">
        <v>25</v>
      </c>
    </row>
    <row r="4855" spans="1:6" ht="24.95" customHeight="1" x14ac:dyDescent="0.2">
      <c r="A4855" s="35">
        <v>4853</v>
      </c>
      <c r="B4855" s="36" t="s">
        <v>4258</v>
      </c>
      <c r="C4855" s="3">
        <v>668.66</v>
      </c>
      <c r="D4855" s="4">
        <v>39</v>
      </c>
      <c r="E4855" s="37">
        <v>38520</v>
      </c>
      <c r="F4855" s="54" t="s">
        <v>25</v>
      </c>
    </row>
    <row r="4856" spans="1:6" ht="24.95" customHeight="1" x14ac:dyDescent="0.2">
      <c r="A4856" s="35">
        <v>4854</v>
      </c>
      <c r="B4856" s="36" t="s">
        <v>7386</v>
      </c>
      <c r="C4856" s="3">
        <f>'2024'!E327</f>
        <v>663.5</v>
      </c>
      <c r="D4856" s="4">
        <f>'2024'!F327</f>
        <v>139</v>
      </c>
      <c r="E4856" s="37">
        <v>45631</v>
      </c>
      <c r="F4856" s="53" t="s">
        <v>3194</v>
      </c>
    </row>
    <row r="4857" spans="1:6" ht="24.95" customHeight="1" x14ac:dyDescent="0.2">
      <c r="A4857" s="35">
        <v>4855</v>
      </c>
      <c r="B4857" s="36" t="s">
        <v>4879</v>
      </c>
      <c r="C4857" s="3">
        <v>661.78174235403151</v>
      </c>
      <c r="D4857" s="4">
        <v>269</v>
      </c>
      <c r="E4857" s="37">
        <v>40865</v>
      </c>
      <c r="F4857" s="54" t="s">
        <v>451</v>
      </c>
    </row>
    <row r="4858" spans="1:6" ht="24.95" customHeight="1" x14ac:dyDescent="0.2">
      <c r="A4858" s="35">
        <v>4856</v>
      </c>
      <c r="B4858" s="36" t="s">
        <v>6486</v>
      </c>
      <c r="C4858" s="3">
        <f>'2023'!E334</f>
        <v>657.8</v>
      </c>
      <c r="D4858" s="4">
        <f>'2023'!F334</f>
        <v>117</v>
      </c>
      <c r="E4858" s="37">
        <v>45208</v>
      </c>
      <c r="F4858" s="53" t="s">
        <v>1326</v>
      </c>
    </row>
    <row r="4859" spans="1:6" ht="24.95" customHeight="1" x14ac:dyDescent="0.2">
      <c r="A4859" s="35">
        <v>4857</v>
      </c>
      <c r="B4859" s="36" t="s">
        <v>4259</v>
      </c>
      <c r="C4859" s="3">
        <v>651.5</v>
      </c>
      <c r="D4859" s="4">
        <v>153</v>
      </c>
      <c r="E4859" s="37">
        <v>44064</v>
      </c>
      <c r="F4859" s="53" t="s">
        <v>1326</v>
      </c>
    </row>
    <row r="4860" spans="1:6" ht="24.95" customHeight="1" x14ac:dyDescent="0.2">
      <c r="A4860" s="35">
        <v>4858</v>
      </c>
      <c r="B4860" s="36" t="s">
        <v>4261</v>
      </c>
      <c r="C4860" s="3">
        <v>648</v>
      </c>
      <c r="D4860" s="4">
        <v>191</v>
      </c>
      <c r="E4860" s="37">
        <v>43714</v>
      </c>
      <c r="F4860" s="54" t="s">
        <v>129</v>
      </c>
    </row>
    <row r="4861" spans="1:6" ht="24.95" customHeight="1" x14ac:dyDescent="0.2">
      <c r="A4861" s="35">
        <v>4859</v>
      </c>
      <c r="B4861" s="36" t="s">
        <v>7387</v>
      </c>
      <c r="C4861" s="3">
        <f>'2024'!E330</f>
        <v>631.79999999999995</v>
      </c>
      <c r="D4861" s="4">
        <f>'2024'!F330</f>
        <v>104</v>
      </c>
      <c r="E4861" s="37">
        <v>45597</v>
      </c>
      <c r="F4861" s="53" t="s">
        <v>2184</v>
      </c>
    </row>
    <row r="4862" spans="1:6" ht="24.95" customHeight="1" x14ac:dyDescent="0.2">
      <c r="A4862" s="35">
        <v>4860</v>
      </c>
      <c r="B4862" s="36" t="s">
        <v>4357</v>
      </c>
      <c r="C4862" s="3">
        <f>140.15+'2023'!E394+'2024'!E354</f>
        <v>626.15</v>
      </c>
      <c r="D4862" s="4">
        <f>33+'2023'!F394+'2024'!F354</f>
        <v>145</v>
      </c>
      <c r="E4862" s="37">
        <v>44316</v>
      </c>
      <c r="F4862" s="54" t="s">
        <v>220</v>
      </c>
    </row>
    <row r="4863" spans="1:6" ht="24.95" customHeight="1" x14ac:dyDescent="0.2">
      <c r="A4863" s="35">
        <v>4861</v>
      </c>
      <c r="B4863" s="36" t="s">
        <v>4262</v>
      </c>
      <c r="C4863" s="3">
        <v>625.72405004633924</v>
      </c>
      <c r="D4863" s="4">
        <v>179</v>
      </c>
      <c r="E4863" s="37">
        <v>38380</v>
      </c>
      <c r="F4863" s="54" t="s">
        <v>746</v>
      </c>
    </row>
    <row r="4864" spans="1:6" ht="24.95" customHeight="1" x14ac:dyDescent="0.2">
      <c r="A4864" s="35">
        <v>4862</v>
      </c>
      <c r="B4864" s="36" t="s">
        <v>4276</v>
      </c>
      <c r="C4864" s="3">
        <f>552+'2023'!E400</f>
        <v>624</v>
      </c>
      <c r="D4864" s="4">
        <f>145+'2023'!F400</f>
        <v>160</v>
      </c>
      <c r="E4864" s="37">
        <v>42832</v>
      </c>
      <c r="F4864" s="54" t="s">
        <v>220</v>
      </c>
    </row>
    <row r="4865" spans="1:6" ht="24.95" customHeight="1" x14ac:dyDescent="0.2">
      <c r="A4865" s="35">
        <v>4863</v>
      </c>
      <c r="B4865" s="36" t="s">
        <v>4264</v>
      </c>
      <c r="C4865" s="3">
        <v>620.5</v>
      </c>
      <c r="D4865" s="4">
        <v>149</v>
      </c>
      <c r="E4865" s="37">
        <v>43987</v>
      </c>
      <c r="F4865" s="54" t="s">
        <v>220</v>
      </c>
    </row>
    <row r="4866" spans="1:6" ht="24.95" customHeight="1" x14ac:dyDescent="0.2">
      <c r="A4866" s="35">
        <v>4864</v>
      </c>
      <c r="B4866" s="36" t="s">
        <v>6487</v>
      </c>
      <c r="C4866" s="3">
        <f>'2023'!E337</f>
        <v>619</v>
      </c>
      <c r="D4866" s="4">
        <f>'2023'!F337</f>
        <v>73</v>
      </c>
      <c r="E4866" s="37">
        <v>45211</v>
      </c>
      <c r="F4866" s="53" t="s">
        <v>1326</v>
      </c>
    </row>
    <row r="4867" spans="1:6" ht="24.95" customHeight="1" x14ac:dyDescent="0.2">
      <c r="A4867" s="35">
        <v>4865</v>
      </c>
      <c r="B4867" s="36" t="s">
        <v>4286</v>
      </c>
      <c r="C4867" s="3">
        <f>507.37+'2023'!E395</f>
        <v>616.72</v>
      </c>
      <c r="D4867" s="4">
        <f>92+'2023'!F395</f>
        <v>111</v>
      </c>
      <c r="E4867" s="37">
        <v>44655</v>
      </c>
      <c r="F4867" s="54" t="s">
        <v>220</v>
      </c>
    </row>
    <row r="4868" spans="1:6" ht="24.95" customHeight="1" x14ac:dyDescent="0.2">
      <c r="A4868" s="35">
        <v>4866</v>
      </c>
      <c r="B4868" s="36" t="s">
        <v>4265</v>
      </c>
      <c r="C4868" s="3">
        <v>616.60101946246527</v>
      </c>
      <c r="D4868" s="4">
        <v>179</v>
      </c>
      <c r="E4868" s="37">
        <v>41691</v>
      </c>
      <c r="F4868" s="53" t="s">
        <v>439</v>
      </c>
    </row>
    <row r="4869" spans="1:6" ht="24.95" customHeight="1" x14ac:dyDescent="0.2">
      <c r="A4869" s="35">
        <v>4867</v>
      </c>
      <c r="B4869" s="36" t="s">
        <v>4266</v>
      </c>
      <c r="C4869" s="3">
        <v>615</v>
      </c>
      <c r="D4869" s="4">
        <v>165</v>
      </c>
      <c r="E4869" s="37">
        <v>42832</v>
      </c>
      <c r="F4869" s="54" t="s">
        <v>220</v>
      </c>
    </row>
    <row r="4870" spans="1:6" ht="24.95" customHeight="1" x14ac:dyDescent="0.2">
      <c r="A4870" s="35">
        <v>4868</v>
      </c>
      <c r="B4870" s="36" t="s">
        <v>4267</v>
      </c>
      <c r="C4870" s="3">
        <v>614.22</v>
      </c>
      <c r="D4870" s="4">
        <v>150</v>
      </c>
      <c r="E4870" s="37">
        <v>44827</v>
      </c>
      <c r="F4870" s="54" t="s">
        <v>2184</v>
      </c>
    </row>
    <row r="4871" spans="1:6" ht="24.95" customHeight="1" x14ac:dyDescent="0.2">
      <c r="A4871" s="35">
        <v>4869</v>
      </c>
      <c r="B4871" s="36" t="s">
        <v>4283</v>
      </c>
      <c r="C4871" s="3">
        <f>521+'2023'!E398</f>
        <v>611</v>
      </c>
      <c r="D4871" s="4">
        <f>221+'2023'!F398</f>
        <v>239</v>
      </c>
      <c r="E4871" s="37">
        <v>44071</v>
      </c>
      <c r="F4871" s="54" t="s">
        <v>2184</v>
      </c>
    </row>
    <row r="4872" spans="1:6" ht="24.95" customHeight="1" x14ac:dyDescent="0.2">
      <c r="A4872" s="35">
        <v>4870</v>
      </c>
      <c r="B4872" s="36" t="s">
        <v>4880</v>
      </c>
      <c r="C4872" s="3">
        <v>605.30583873957369</v>
      </c>
      <c r="D4872" s="4">
        <v>388</v>
      </c>
      <c r="E4872" s="37">
        <v>41161</v>
      </c>
      <c r="F4872" s="54" t="s">
        <v>1722</v>
      </c>
    </row>
    <row r="4873" spans="1:6" ht="24.95" customHeight="1" x14ac:dyDescent="0.2">
      <c r="A4873" s="35">
        <v>4871</v>
      </c>
      <c r="B4873" s="36" t="s">
        <v>4269</v>
      </c>
      <c r="C4873" s="3">
        <v>596.34</v>
      </c>
      <c r="D4873" s="4">
        <v>105</v>
      </c>
      <c r="E4873" s="37">
        <v>43812</v>
      </c>
      <c r="F4873" s="54" t="s">
        <v>559</v>
      </c>
    </row>
    <row r="4874" spans="1:6" ht="24.95" customHeight="1" x14ac:dyDescent="0.2">
      <c r="A4874" s="35">
        <v>4872</v>
      </c>
      <c r="B4874" s="36" t="s">
        <v>6488</v>
      </c>
      <c r="C4874" s="3">
        <f>'2023'!E339</f>
        <v>594.53</v>
      </c>
      <c r="D4874" s="4">
        <f>'2023'!F339</f>
        <v>93</v>
      </c>
      <c r="E4874" s="37">
        <v>45051</v>
      </c>
      <c r="F4874" s="53" t="s">
        <v>5459</v>
      </c>
    </row>
    <row r="4875" spans="1:6" ht="24.95" customHeight="1" x14ac:dyDescent="0.2">
      <c r="A4875" s="35">
        <v>4873</v>
      </c>
      <c r="B4875" s="36" t="s">
        <v>4881</v>
      </c>
      <c r="C4875" s="3">
        <v>593.72103799814647</v>
      </c>
      <c r="D4875" s="4">
        <v>216</v>
      </c>
      <c r="E4875" s="37">
        <v>40816</v>
      </c>
      <c r="F4875" s="54" t="s">
        <v>4</v>
      </c>
    </row>
    <row r="4876" spans="1:6" ht="24.95" customHeight="1" x14ac:dyDescent="0.2">
      <c r="A4876" s="35">
        <v>4874</v>
      </c>
      <c r="B4876" s="36" t="s">
        <v>4271</v>
      </c>
      <c r="C4876" s="3">
        <v>588.5</v>
      </c>
      <c r="D4876" s="4">
        <v>253</v>
      </c>
      <c r="E4876" s="37">
        <v>42804</v>
      </c>
      <c r="F4876" s="53" t="s">
        <v>1326</v>
      </c>
    </row>
    <row r="4877" spans="1:6" ht="24.95" customHeight="1" x14ac:dyDescent="0.2">
      <c r="A4877" s="35">
        <v>4875</v>
      </c>
      <c r="B4877" s="36" t="s">
        <v>7388</v>
      </c>
      <c r="C4877" s="3">
        <f>'2024'!E334</f>
        <v>585.78</v>
      </c>
      <c r="D4877" s="4">
        <f>'2024'!F334</f>
        <v>142</v>
      </c>
      <c r="E4877" s="37">
        <v>45401</v>
      </c>
      <c r="F4877" s="53" t="s">
        <v>6989</v>
      </c>
    </row>
    <row r="4878" spans="1:6" ht="24.95" customHeight="1" x14ac:dyDescent="0.2">
      <c r="A4878" s="35">
        <v>4876</v>
      </c>
      <c r="B4878" s="36" t="s">
        <v>4272</v>
      </c>
      <c r="C4878" s="3">
        <v>585</v>
      </c>
      <c r="D4878" s="4">
        <v>215</v>
      </c>
      <c r="E4878" s="37">
        <v>43105</v>
      </c>
      <c r="F4878" s="53" t="s">
        <v>1326</v>
      </c>
    </row>
    <row r="4879" spans="1:6" ht="24.95" customHeight="1" x14ac:dyDescent="0.2">
      <c r="A4879" s="35">
        <v>4877</v>
      </c>
      <c r="B4879" s="36" t="s">
        <v>4882</v>
      </c>
      <c r="C4879" s="3">
        <v>581.84661723818351</v>
      </c>
      <c r="D4879" s="4">
        <v>191</v>
      </c>
      <c r="E4879" s="37">
        <v>40648</v>
      </c>
      <c r="F4879" s="54" t="s">
        <v>4883</v>
      </c>
    </row>
    <row r="4880" spans="1:6" ht="24.95" customHeight="1" x14ac:dyDescent="0.2">
      <c r="A4880" s="35">
        <v>4878</v>
      </c>
      <c r="B4880" s="36" t="s">
        <v>6489</v>
      </c>
      <c r="C4880" s="3">
        <f>'2023'!E341</f>
        <v>577</v>
      </c>
      <c r="D4880" s="4">
        <f>'2023'!F341</f>
        <v>105</v>
      </c>
      <c r="E4880" s="37">
        <v>45012</v>
      </c>
      <c r="F4880" s="53" t="s">
        <v>220</v>
      </c>
    </row>
    <row r="4881" spans="1:6" ht="24.95" customHeight="1" x14ac:dyDescent="0.2">
      <c r="A4881" s="35">
        <v>4879</v>
      </c>
      <c r="B4881" s="36" t="s">
        <v>4884</v>
      </c>
      <c r="C4881" s="3">
        <v>573.01320667284529</v>
      </c>
      <c r="D4881" s="4">
        <v>353</v>
      </c>
      <c r="E4881" s="37" t="s">
        <v>6517</v>
      </c>
      <c r="F4881" s="54" t="s">
        <v>5742</v>
      </c>
    </row>
    <row r="4882" spans="1:6" ht="24.95" customHeight="1" x14ac:dyDescent="0.2">
      <c r="A4882" s="35">
        <v>4880</v>
      </c>
      <c r="B4882" s="36" t="s">
        <v>4885</v>
      </c>
      <c r="C4882" s="3">
        <v>568.23447636700655</v>
      </c>
      <c r="D4882" s="4">
        <v>228</v>
      </c>
      <c r="E4882" s="37">
        <v>41614</v>
      </c>
      <c r="F4882" s="54" t="s">
        <v>4273</v>
      </c>
    </row>
    <row r="4883" spans="1:6" ht="24.95" customHeight="1" x14ac:dyDescent="0.2">
      <c r="A4883" s="35">
        <v>4881</v>
      </c>
      <c r="B4883" s="36" t="s">
        <v>7389</v>
      </c>
      <c r="C4883" s="3">
        <f>'2024'!E335</f>
        <v>563.16</v>
      </c>
      <c r="D4883" s="4">
        <f>'2024'!F335</f>
        <v>103</v>
      </c>
      <c r="E4883" s="37">
        <v>45324</v>
      </c>
      <c r="F4883" s="53" t="s">
        <v>1864</v>
      </c>
    </row>
    <row r="4884" spans="1:6" ht="24.95" customHeight="1" x14ac:dyDescent="0.2">
      <c r="A4884" s="35">
        <v>4882</v>
      </c>
      <c r="B4884" s="36" t="s">
        <v>4886</v>
      </c>
      <c r="C4884" s="3">
        <v>557.51853568118634</v>
      </c>
      <c r="D4884" s="4">
        <v>146</v>
      </c>
      <c r="E4884" s="37">
        <v>41324</v>
      </c>
      <c r="F4884" s="54" t="s">
        <v>4887</v>
      </c>
    </row>
    <row r="4885" spans="1:6" ht="24.95" customHeight="1" x14ac:dyDescent="0.2">
      <c r="A4885" s="35">
        <v>4883</v>
      </c>
      <c r="B4885" s="36" t="s">
        <v>7390</v>
      </c>
      <c r="C4885" s="3">
        <f>'2024'!E337</f>
        <v>557.20000000000005</v>
      </c>
      <c r="D4885" s="4">
        <f>'2024'!F337</f>
        <v>104</v>
      </c>
      <c r="E4885" s="37">
        <v>45625</v>
      </c>
      <c r="F4885" s="53" t="s">
        <v>5340</v>
      </c>
    </row>
    <row r="4886" spans="1:6" ht="24.95" customHeight="1" x14ac:dyDescent="0.2">
      <c r="A4886" s="35">
        <v>4884</v>
      </c>
      <c r="B4886" s="36" t="s">
        <v>4888</v>
      </c>
      <c r="C4886" s="3">
        <v>556.36005560704359</v>
      </c>
      <c r="D4886" s="4">
        <v>179</v>
      </c>
      <c r="E4886" s="37">
        <v>41502</v>
      </c>
      <c r="F4886" s="54" t="s">
        <v>1722</v>
      </c>
    </row>
    <row r="4887" spans="1:6" ht="24.95" customHeight="1" x14ac:dyDescent="0.2">
      <c r="A4887" s="35">
        <v>4885</v>
      </c>
      <c r="B4887" s="36" t="s">
        <v>4274</v>
      </c>
      <c r="C4887" s="3">
        <v>554.0430954587581</v>
      </c>
      <c r="D4887" s="4">
        <v>267</v>
      </c>
      <c r="E4887" s="37" t="s">
        <v>2627</v>
      </c>
      <c r="F4887" s="54" t="s">
        <v>1260</v>
      </c>
    </row>
    <row r="4888" spans="1:6" ht="24.95" customHeight="1" x14ac:dyDescent="0.2">
      <c r="A4888" s="35">
        <v>4886</v>
      </c>
      <c r="B4888" s="36" t="s">
        <v>4277</v>
      </c>
      <c r="C4888" s="3">
        <v>543.32715477293789</v>
      </c>
      <c r="D4888" s="4">
        <v>338</v>
      </c>
      <c r="E4888" s="37">
        <v>38870</v>
      </c>
      <c r="F4888" s="54" t="s">
        <v>176</v>
      </c>
    </row>
    <row r="4889" spans="1:6" ht="24.95" customHeight="1" x14ac:dyDescent="0.2">
      <c r="A4889" s="35">
        <v>4887</v>
      </c>
      <c r="B4889" s="36" t="s">
        <v>4889</v>
      </c>
      <c r="C4889" s="3">
        <v>541.01019462465251</v>
      </c>
      <c r="D4889" s="4">
        <v>178</v>
      </c>
      <c r="E4889" s="37">
        <v>41236</v>
      </c>
      <c r="F4889" s="54" t="s">
        <v>4273</v>
      </c>
    </row>
    <row r="4890" spans="1:6" ht="24.95" customHeight="1" x14ac:dyDescent="0.2">
      <c r="A4890" s="35">
        <v>4888</v>
      </c>
      <c r="B4890" s="36" t="s">
        <v>4278</v>
      </c>
      <c r="C4890" s="3">
        <v>540.28</v>
      </c>
      <c r="D4890" s="4">
        <v>202</v>
      </c>
      <c r="E4890" s="37">
        <v>43621</v>
      </c>
      <c r="F4890" s="54" t="s">
        <v>3487</v>
      </c>
    </row>
    <row r="4891" spans="1:6" ht="24.95" customHeight="1" x14ac:dyDescent="0.2">
      <c r="A4891" s="35">
        <v>4889</v>
      </c>
      <c r="B4891" s="36" t="s">
        <v>7391</v>
      </c>
      <c r="C4891" s="3">
        <f>'2024'!E340</f>
        <v>536.29999999999995</v>
      </c>
      <c r="D4891" s="4">
        <f>'2024'!F340</f>
        <v>99</v>
      </c>
      <c r="E4891" s="37">
        <v>45379</v>
      </c>
      <c r="F4891" s="53" t="s">
        <v>220</v>
      </c>
    </row>
    <row r="4892" spans="1:6" ht="24.95" customHeight="1" x14ac:dyDescent="0.2">
      <c r="A4892" s="35">
        <v>4890</v>
      </c>
      <c r="B4892" s="36" t="s">
        <v>4279</v>
      </c>
      <c r="C4892" s="3">
        <v>534.05931417979616</v>
      </c>
      <c r="D4892" s="4">
        <v>386</v>
      </c>
      <c r="E4892" s="37" t="s">
        <v>2627</v>
      </c>
      <c r="F4892" s="54" t="s">
        <v>4280</v>
      </c>
    </row>
    <row r="4893" spans="1:6" ht="24.95" customHeight="1" x14ac:dyDescent="0.2">
      <c r="A4893" s="35">
        <v>4891</v>
      </c>
      <c r="B4893" s="36" t="s">
        <v>4890</v>
      </c>
      <c r="C4893" s="3">
        <v>532.90083410565342</v>
      </c>
      <c r="D4893" s="4">
        <v>173</v>
      </c>
      <c r="E4893" s="37">
        <v>40627</v>
      </c>
      <c r="F4893" s="54" t="s">
        <v>4067</v>
      </c>
    </row>
    <row r="4894" spans="1:6" ht="24.95" customHeight="1" x14ac:dyDescent="0.2">
      <c r="A4894" s="35">
        <v>4892</v>
      </c>
      <c r="B4894" s="36" t="s">
        <v>4891</v>
      </c>
      <c r="C4894" s="3">
        <v>530.00463392029656</v>
      </c>
      <c r="D4894" s="4">
        <v>163</v>
      </c>
      <c r="E4894" s="37">
        <v>41149</v>
      </c>
      <c r="F4894" s="54" t="s">
        <v>817</v>
      </c>
    </row>
    <row r="4895" spans="1:6" ht="24.95" customHeight="1" x14ac:dyDescent="0.2">
      <c r="A4895" s="35">
        <v>4893</v>
      </c>
      <c r="B4895" s="36" t="s">
        <v>4333</v>
      </c>
      <c r="C4895" s="3">
        <f>259+'2024'!E365</f>
        <v>529</v>
      </c>
      <c r="D4895" s="4">
        <f>51+'2024'!F365</f>
        <v>105</v>
      </c>
      <c r="E4895" s="37">
        <v>44316</v>
      </c>
      <c r="F4895" s="54" t="s">
        <v>220</v>
      </c>
    </row>
    <row r="4896" spans="1:6" ht="24.95" customHeight="1" x14ac:dyDescent="0.2">
      <c r="A4896" s="35">
        <v>4894</v>
      </c>
      <c r="B4896" s="36" t="s">
        <v>4282</v>
      </c>
      <c r="C4896" s="3">
        <v>528</v>
      </c>
      <c r="D4896" s="4">
        <v>123</v>
      </c>
      <c r="E4896" s="37">
        <v>43987</v>
      </c>
      <c r="F4896" s="54" t="s">
        <v>220</v>
      </c>
    </row>
    <row r="4897" spans="1:6" ht="24.95" customHeight="1" x14ac:dyDescent="0.2">
      <c r="A4897" s="35">
        <v>4895</v>
      </c>
      <c r="B4897" s="36" t="s">
        <v>4892</v>
      </c>
      <c r="C4897" s="3">
        <v>527.68767377201118</v>
      </c>
      <c r="D4897" s="4">
        <v>170</v>
      </c>
      <c r="E4897" s="37">
        <v>40270</v>
      </c>
      <c r="F4897" s="54" t="s">
        <v>4</v>
      </c>
    </row>
    <row r="4898" spans="1:6" ht="24.95" customHeight="1" x14ac:dyDescent="0.2">
      <c r="A4898" s="35">
        <v>4896</v>
      </c>
      <c r="B4898" s="36" t="s">
        <v>6490</v>
      </c>
      <c r="C4898" s="3">
        <f>'2023'!E352+'2024'!E392</f>
        <v>522.1</v>
      </c>
      <c r="D4898" s="4">
        <f>'2023'!F352+'2024'!F392</f>
        <v>103</v>
      </c>
      <c r="E4898" s="37">
        <v>45012</v>
      </c>
      <c r="F4898" s="53" t="s">
        <v>220</v>
      </c>
    </row>
    <row r="4899" spans="1:6" ht="24.95" customHeight="1" x14ac:dyDescent="0.2">
      <c r="A4899" s="35">
        <v>4897</v>
      </c>
      <c r="B4899" s="36" t="s">
        <v>4893</v>
      </c>
      <c r="C4899" s="3">
        <v>517.84059314179797</v>
      </c>
      <c r="D4899" s="4">
        <v>193</v>
      </c>
      <c r="E4899" s="37">
        <v>40190</v>
      </c>
      <c r="F4899" s="53" t="s">
        <v>5584</v>
      </c>
    </row>
    <row r="4900" spans="1:6" ht="24.95" customHeight="1" x14ac:dyDescent="0.2">
      <c r="A4900" s="35">
        <v>4898</v>
      </c>
      <c r="B4900" s="36" t="s">
        <v>4284</v>
      </c>
      <c r="C4900" s="3">
        <v>515.70000000000005</v>
      </c>
      <c r="D4900" s="4">
        <v>108</v>
      </c>
      <c r="E4900" s="37">
        <v>44316</v>
      </c>
      <c r="F4900" s="54" t="s">
        <v>220</v>
      </c>
    </row>
    <row r="4901" spans="1:6" ht="24.95" customHeight="1" x14ac:dyDescent="0.2">
      <c r="A4901" s="35">
        <v>4899</v>
      </c>
      <c r="B4901" s="36" t="s">
        <v>4285</v>
      </c>
      <c r="C4901" s="3">
        <v>512.70000000000005</v>
      </c>
      <c r="D4901" s="4">
        <v>114</v>
      </c>
      <c r="E4901" s="37">
        <v>43987</v>
      </c>
      <c r="F4901" s="54" t="s">
        <v>220</v>
      </c>
    </row>
    <row r="4902" spans="1:6" ht="24.95" customHeight="1" x14ac:dyDescent="0.2">
      <c r="A4902" s="35">
        <v>4900</v>
      </c>
      <c r="B4902" s="36" t="s">
        <v>4894</v>
      </c>
      <c r="C4902" s="3">
        <v>505.38693234476369</v>
      </c>
      <c r="D4902" s="4">
        <v>163</v>
      </c>
      <c r="E4902" s="37">
        <v>40140</v>
      </c>
      <c r="F4902" s="54" t="s">
        <v>451</v>
      </c>
    </row>
    <row r="4903" spans="1:6" ht="24.95" customHeight="1" x14ac:dyDescent="0.2">
      <c r="A4903" s="35">
        <v>4901</v>
      </c>
      <c r="B4903" s="36" t="s">
        <v>4287</v>
      </c>
      <c r="C4903" s="3">
        <v>503.17999999999995</v>
      </c>
      <c r="D4903" s="4">
        <v>173</v>
      </c>
      <c r="E4903" s="37">
        <v>42195</v>
      </c>
      <c r="F4903" s="54" t="s">
        <v>809</v>
      </c>
    </row>
    <row r="4904" spans="1:6" ht="24.95" customHeight="1" x14ac:dyDescent="0.2">
      <c r="A4904" s="35">
        <v>4902</v>
      </c>
      <c r="B4904" s="36" t="s">
        <v>4288</v>
      </c>
      <c r="C4904" s="3">
        <v>500.75301204819277</v>
      </c>
      <c r="D4904" s="4">
        <v>187</v>
      </c>
      <c r="E4904" s="37">
        <v>40249</v>
      </c>
      <c r="F4904" s="54" t="s">
        <v>4895</v>
      </c>
    </row>
    <row r="4905" spans="1:6" ht="24.95" customHeight="1" x14ac:dyDescent="0.2">
      <c r="A4905" s="35">
        <v>4903</v>
      </c>
      <c r="B4905" s="36" t="s">
        <v>4289</v>
      </c>
      <c r="C4905" s="3">
        <v>500</v>
      </c>
      <c r="D4905" s="4">
        <v>87</v>
      </c>
      <c r="E4905" s="37">
        <v>44002</v>
      </c>
      <c r="F4905" s="54" t="s">
        <v>25</v>
      </c>
    </row>
    <row r="4906" spans="1:6" ht="24.95" customHeight="1" x14ac:dyDescent="0.2">
      <c r="A4906" s="35">
        <v>4904</v>
      </c>
      <c r="B4906" s="36" t="s">
        <v>4290</v>
      </c>
      <c r="C4906" s="3">
        <v>495.82947173308622</v>
      </c>
      <c r="D4906" s="4">
        <v>252</v>
      </c>
      <c r="E4906" s="37" t="s">
        <v>2627</v>
      </c>
      <c r="F4906" s="54" t="s">
        <v>1541</v>
      </c>
    </row>
    <row r="4907" spans="1:6" ht="24.95" customHeight="1" x14ac:dyDescent="0.2">
      <c r="A4907" s="35">
        <v>4905</v>
      </c>
      <c r="B4907" s="36" t="s">
        <v>4291</v>
      </c>
      <c r="C4907" s="3">
        <v>489.74745134383693</v>
      </c>
      <c r="D4907" s="4">
        <v>247</v>
      </c>
      <c r="E4907" s="37">
        <v>37519</v>
      </c>
      <c r="F4907" s="54" t="s">
        <v>4292</v>
      </c>
    </row>
    <row r="4908" spans="1:6" ht="24.95" customHeight="1" x14ac:dyDescent="0.2">
      <c r="A4908" s="35">
        <v>4906</v>
      </c>
      <c r="B4908" s="36" t="s">
        <v>4896</v>
      </c>
      <c r="C4908" s="3">
        <v>484.82391102873032</v>
      </c>
      <c r="D4908" s="4">
        <v>156</v>
      </c>
      <c r="E4908" s="37">
        <v>40865</v>
      </c>
      <c r="F4908" s="54" t="s">
        <v>4</v>
      </c>
    </row>
    <row r="4909" spans="1:6" ht="24.95" customHeight="1" x14ac:dyDescent="0.2">
      <c r="A4909" s="35">
        <v>4907</v>
      </c>
      <c r="B4909" s="36" t="s">
        <v>4293</v>
      </c>
      <c r="C4909" s="3">
        <v>482</v>
      </c>
      <c r="D4909" s="4">
        <v>208</v>
      </c>
      <c r="E4909" s="37">
        <v>42637</v>
      </c>
      <c r="F4909" s="54" t="s">
        <v>1869</v>
      </c>
    </row>
    <row r="4910" spans="1:6" ht="24.95" customHeight="1" x14ac:dyDescent="0.2">
      <c r="A4910" s="35">
        <v>4908</v>
      </c>
      <c r="B4910" s="36" t="s">
        <v>4294</v>
      </c>
      <c r="C4910" s="3">
        <v>478</v>
      </c>
      <c r="D4910" s="4">
        <v>90</v>
      </c>
      <c r="E4910" s="37">
        <v>44687</v>
      </c>
      <c r="F4910" s="54" t="s">
        <v>451</v>
      </c>
    </row>
    <row r="4911" spans="1:6" ht="24.95" customHeight="1" x14ac:dyDescent="0.2">
      <c r="A4911" s="35">
        <v>4909</v>
      </c>
      <c r="B4911" s="36" t="s">
        <v>4295</v>
      </c>
      <c r="C4911" s="3">
        <v>476.8</v>
      </c>
      <c r="D4911" s="4">
        <v>95</v>
      </c>
      <c r="E4911" s="37">
        <v>44540</v>
      </c>
      <c r="F4911" s="54" t="s">
        <v>4296</v>
      </c>
    </row>
    <row r="4912" spans="1:6" ht="24.95" customHeight="1" x14ac:dyDescent="0.2">
      <c r="A4912" s="35">
        <v>4910</v>
      </c>
      <c r="B4912" s="36" t="s">
        <v>4297</v>
      </c>
      <c r="C4912" s="3">
        <v>472.08063021316036</v>
      </c>
      <c r="D4912" s="4">
        <v>182</v>
      </c>
      <c r="E4912" s="37">
        <v>38128</v>
      </c>
      <c r="F4912" s="54" t="s">
        <v>4298</v>
      </c>
    </row>
    <row r="4913" spans="1:6" ht="24.95" customHeight="1" x14ac:dyDescent="0.2">
      <c r="A4913" s="35">
        <v>4911</v>
      </c>
      <c r="B4913" s="36" t="s">
        <v>6515</v>
      </c>
      <c r="C4913" s="3">
        <f>'2023'!E350</f>
        <v>470</v>
      </c>
      <c r="D4913" s="4">
        <f>'2023'!F350</f>
        <v>88</v>
      </c>
      <c r="E4913" s="37">
        <v>43412</v>
      </c>
      <c r="F4913" s="53" t="s">
        <v>1326</v>
      </c>
    </row>
    <row r="4914" spans="1:6" ht="24.95" customHeight="1" x14ac:dyDescent="0.2">
      <c r="A4914" s="35">
        <v>4912</v>
      </c>
      <c r="B4914" s="36" t="s">
        <v>4299</v>
      </c>
      <c r="C4914" s="3">
        <v>468.3155699721965</v>
      </c>
      <c r="D4914" s="4">
        <v>264</v>
      </c>
      <c r="E4914" s="37">
        <v>41782</v>
      </c>
      <c r="F4914" s="53" t="s">
        <v>541</v>
      </c>
    </row>
    <row r="4915" spans="1:6" ht="24.95" customHeight="1" x14ac:dyDescent="0.2">
      <c r="A4915" s="35">
        <v>4913</v>
      </c>
      <c r="B4915" s="36" t="s">
        <v>4300</v>
      </c>
      <c r="C4915" s="3">
        <v>467</v>
      </c>
      <c r="D4915" s="4">
        <v>94</v>
      </c>
      <c r="E4915" s="37">
        <v>43896</v>
      </c>
      <c r="F4915" s="53" t="s">
        <v>10</v>
      </c>
    </row>
    <row r="4916" spans="1:6" ht="24.95" customHeight="1" x14ac:dyDescent="0.2">
      <c r="A4916" s="35">
        <v>4914</v>
      </c>
      <c r="B4916" s="36" t="s">
        <v>4301</v>
      </c>
      <c r="C4916" s="3">
        <v>467</v>
      </c>
      <c r="D4916" s="4">
        <v>94</v>
      </c>
      <c r="E4916" s="37">
        <v>42832</v>
      </c>
      <c r="F4916" s="53" t="s">
        <v>10</v>
      </c>
    </row>
    <row r="4917" spans="1:6" ht="24.95" customHeight="1" x14ac:dyDescent="0.2">
      <c r="A4917" s="35">
        <v>4915</v>
      </c>
      <c r="B4917" s="36" t="s">
        <v>4302</v>
      </c>
      <c r="C4917" s="3">
        <v>467</v>
      </c>
      <c r="D4917" s="4">
        <v>94</v>
      </c>
      <c r="E4917" s="37">
        <v>42755</v>
      </c>
      <c r="F4917" s="53" t="s">
        <v>10</v>
      </c>
    </row>
    <row r="4918" spans="1:6" ht="24.95" customHeight="1" x14ac:dyDescent="0.2">
      <c r="A4918" s="35">
        <v>4916</v>
      </c>
      <c r="B4918" s="36" t="s">
        <v>4322</v>
      </c>
      <c r="C4918" s="3">
        <f>341+'2023'!E393</f>
        <v>461</v>
      </c>
      <c r="D4918" s="4">
        <f>93+'2023'!F393</f>
        <v>113</v>
      </c>
      <c r="E4918" s="37">
        <v>43196</v>
      </c>
      <c r="F4918" s="54" t="s">
        <v>220</v>
      </c>
    </row>
    <row r="4919" spans="1:6" ht="24.95" customHeight="1" x14ac:dyDescent="0.2">
      <c r="A4919" s="35">
        <v>4917</v>
      </c>
      <c r="B4919" s="36" t="s">
        <v>4897</v>
      </c>
      <c r="C4919" s="3">
        <v>458.46848934198334</v>
      </c>
      <c r="D4919" s="4">
        <v>201</v>
      </c>
      <c r="E4919" s="37">
        <v>40724</v>
      </c>
      <c r="F4919" s="54" t="s">
        <v>311</v>
      </c>
    </row>
    <row r="4920" spans="1:6" ht="24.95" customHeight="1" x14ac:dyDescent="0.2">
      <c r="A4920" s="35">
        <v>4918</v>
      </c>
      <c r="B4920" s="36" t="s">
        <v>4303</v>
      </c>
      <c r="C4920" s="3">
        <v>453.35</v>
      </c>
      <c r="D4920" s="4">
        <v>107</v>
      </c>
      <c r="E4920" s="37">
        <v>44606</v>
      </c>
      <c r="F4920" s="53" t="s">
        <v>1326</v>
      </c>
    </row>
    <row r="4921" spans="1:6" ht="24.95" customHeight="1" x14ac:dyDescent="0.2">
      <c r="A4921" s="35">
        <v>4919</v>
      </c>
      <c r="B4921" s="36" t="s">
        <v>4304</v>
      </c>
      <c r="C4921" s="3">
        <v>449.5</v>
      </c>
      <c r="D4921" s="4">
        <v>130</v>
      </c>
      <c r="E4921" s="37">
        <v>43560</v>
      </c>
      <c r="F4921" s="54" t="s">
        <v>220</v>
      </c>
    </row>
    <row r="4922" spans="1:6" ht="24.95" customHeight="1" x14ac:dyDescent="0.2">
      <c r="A4922" s="35">
        <v>4920</v>
      </c>
      <c r="B4922" s="36" t="s">
        <v>4305</v>
      </c>
      <c r="C4922" s="3">
        <v>440.55</v>
      </c>
      <c r="D4922" s="4">
        <v>89</v>
      </c>
      <c r="E4922" s="37">
        <v>44606</v>
      </c>
      <c r="F4922" s="53" t="s">
        <v>1326</v>
      </c>
    </row>
    <row r="4923" spans="1:6" ht="24.95" customHeight="1" x14ac:dyDescent="0.2">
      <c r="A4923" s="35">
        <v>4921</v>
      </c>
      <c r="B4923" s="36" t="s">
        <v>4306</v>
      </c>
      <c r="C4923" s="3">
        <v>437</v>
      </c>
      <c r="D4923" s="4">
        <v>111</v>
      </c>
      <c r="E4923" s="37">
        <v>42867</v>
      </c>
      <c r="F4923" s="54" t="s">
        <v>220</v>
      </c>
    </row>
    <row r="4924" spans="1:6" ht="24.95" customHeight="1" x14ac:dyDescent="0.2">
      <c r="A4924" s="35">
        <v>4922</v>
      </c>
      <c r="B4924" s="36" t="s">
        <v>4898</v>
      </c>
      <c r="C4924" s="3">
        <v>436.74698795180723</v>
      </c>
      <c r="D4924" s="4">
        <v>142</v>
      </c>
      <c r="E4924" s="37">
        <v>41131</v>
      </c>
      <c r="F4924" s="54" t="s">
        <v>4273</v>
      </c>
    </row>
    <row r="4925" spans="1:6" ht="24.95" customHeight="1" x14ac:dyDescent="0.2">
      <c r="A4925" s="35">
        <v>4923</v>
      </c>
      <c r="B4925" s="36" t="s">
        <v>4899</v>
      </c>
      <c r="C4925" s="3">
        <v>431.64967562557928</v>
      </c>
      <c r="D4925" s="4">
        <v>149</v>
      </c>
      <c r="E4925" s="37">
        <v>40844</v>
      </c>
      <c r="F4925" s="54" t="s">
        <v>817</v>
      </c>
    </row>
    <row r="4926" spans="1:6" ht="24.95" customHeight="1" x14ac:dyDescent="0.2">
      <c r="A4926" s="35">
        <v>4924</v>
      </c>
      <c r="B4926" s="36" t="s">
        <v>4307</v>
      </c>
      <c r="C4926" s="3">
        <v>429.07205746061169</v>
      </c>
      <c r="D4926" s="4">
        <v>107</v>
      </c>
      <c r="E4926" s="37">
        <v>40354</v>
      </c>
      <c r="F4926" s="54" t="s">
        <v>4</v>
      </c>
    </row>
    <row r="4927" spans="1:6" ht="24.95" customHeight="1" x14ac:dyDescent="0.2">
      <c r="A4927" s="35">
        <v>4925</v>
      </c>
      <c r="B4927" s="36" t="s">
        <v>4900</v>
      </c>
      <c r="C4927" s="3">
        <v>426.89990732159407</v>
      </c>
      <c r="D4927" s="4">
        <v>168</v>
      </c>
      <c r="E4927" s="37">
        <v>40452</v>
      </c>
      <c r="F4927" s="54" t="s">
        <v>4</v>
      </c>
    </row>
    <row r="4928" spans="1:6" ht="24.95" customHeight="1" x14ac:dyDescent="0.2">
      <c r="A4928" s="35">
        <v>4926</v>
      </c>
      <c r="B4928" s="36" t="s">
        <v>4308</v>
      </c>
      <c r="C4928" s="3">
        <v>425.22</v>
      </c>
      <c r="D4928" s="4">
        <v>108</v>
      </c>
      <c r="E4928" s="37">
        <v>42076</v>
      </c>
      <c r="F4928" s="54" t="s">
        <v>817</v>
      </c>
    </row>
    <row r="4929" spans="1:6" ht="24.95" customHeight="1" x14ac:dyDescent="0.2">
      <c r="A4929" s="35">
        <v>4927</v>
      </c>
      <c r="B4929" s="36" t="s">
        <v>4309</v>
      </c>
      <c r="C4929" s="3">
        <v>412</v>
      </c>
      <c r="D4929" s="4">
        <v>79</v>
      </c>
      <c r="E4929" s="37">
        <v>44638</v>
      </c>
      <c r="F4929" s="54" t="s">
        <v>1842</v>
      </c>
    </row>
    <row r="4930" spans="1:6" ht="24.95" customHeight="1" x14ac:dyDescent="0.2">
      <c r="A4930" s="35">
        <v>4928</v>
      </c>
      <c r="B4930" s="36" t="s">
        <v>6491</v>
      </c>
      <c r="C4930" s="3">
        <f>'2023'!E360</f>
        <v>408.65</v>
      </c>
      <c r="D4930" s="4">
        <f>'2023'!F360</f>
        <v>108</v>
      </c>
      <c r="E4930" s="37">
        <v>45026</v>
      </c>
      <c r="F4930" s="53" t="s">
        <v>220</v>
      </c>
    </row>
    <row r="4931" spans="1:6" ht="24.95" customHeight="1" x14ac:dyDescent="0.2">
      <c r="A4931" s="35">
        <v>4929</v>
      </c>
      <c r="B4931" s="36" t="s">
        <v>4901</v>
      </c>
      <c r="C4931" s="3">
        <v>408.07460611677482</v>
      </c>
      <c r="D4931" s="4">
        <v>211</v>
      </c>
      <c r="E4931" s="37">
        <v>41264</v>
      </c>
      <c r="F4931" s="54" t="s">
        <v>3962</v>
      </c>
    </row>
    <row r="4932" spans="1:6" ht="24.95" customHeight="1" x14ac:dyDescent="0.2">
      <c r="A4932" s="35">
        <v>4930</v>
      </c>
      <c r="B4932" s="36" t="s">
        <v>6492</v>
      </c>
      <c r="C4932" s="3">
        <f>'2023'!E361</f>
        <v>402.72</v>
      </c>
      <c r="D4932" s="4">
        <f>'2023'!F361</f>
        <v>65</v>
      </c>
      <c r="E4932" s="37">
        <v>45058</v>
      </c>
      <c r="F4932" s="53" t="s">
        <v>5459</v>
      </c>
    </row>
    <row r="4933" spans="1:6" ht="24.95" customHeight="1" x14ac:dyDescent="0.2">
      <c r="A4933" s="35">
        <v>4931</v>
      </c>
      <c r="B4933" s="36" t="s">
        <v>4310</v>
      </c>
      <c r="C4933" s="3">
        <v>399</v>
      </c>
      <c r="D4933" s="4">
        <v>97</v>
      </c>
      <c r="E4933" s="37">
        <v>42832</v>
      </c>
      <c r="F4933" s="54" t="s">
        <v>220</v>
      </c>
    </row>
    <row r="4934" spans="1:6" ht="24.95" customHeight="1" x14ac:dyDescent="0.2">
      <c r="A4934" s="35">
        <v>4932</v>
      </c>
      <c r="B4934" s="36" t="s">
        <v>7392</v>
      </c>
      <c r="C4934" s="3">
        <f>'2024'!E353</f>
        <v>391.19</v>
      </c>
      <c r="D4934" s="4">
        <f>'2024'!F353</f>
        <v>82</v>
      </c>
      <c r="E4934" s="37">
        <v>45534</v>
      </c>
      <c r="F4934" s="53" t="s">
        <v>1864</v>
      </c>
    </row>
    <row r="4935" spans="1:6" ht="24.95" customHeight="1" x14ac:dyDescent="0.2">
      <c r="A4935" s="35">
        <v>4933</v>
      </c>
      <c r="B4935" s="36" t="s">
        <v>4312</v>
      </c>
      <c r="C4935" s="3">
        <v>388</v>
      </c>
      <c r="D4935" s="4">
        <v>84</v>
      </c>
      <c r="E4935" s="37">
        <v>43560</v>
      </c>
      <c r="F4935" s="54" t="s">
        <v>220</v>
      </c>
    </row>
    <row r="4936" spans="1:6" ht="24.95" customHeight="1" x14ac:dyDescent="0.2">
      <c r="A4936" s="35">
        <v>4934</v>
      </c>
      <c r="B4936" s="36" t="s">
        <v>4902</v>
      </c>
      <c r="C4936" s="3">
        <v>386.3531047265987</v>
      </c>
      <c r="D4936" s="4">
        <v>185</v>
      </c>
      <c r="E4936" s="37">
        <v>40118</v>
      </c>
      <c r="F4936" s="54" t="s">
        <v>1722</v>
      </c>
    </row>
    <row r="4937" spans="1:6" ht="24.95" customHeight="1" x14ac:dyDescent="0.2">
      <c r="A4937" s="35">
        <v>4935</v>
      </c>
      <c r="B4937" s="36" t="s">
        <v>4313</v>
      </c>
      <c r="C4937" s="3">
        <v>383.13</v>
      </c>
      <c r="D4937" s="4">
        <v>93</v>
      </c>
      <c r="E4937" s="37">
        <v>44078</v>
      </c>
      <c r="F4937" s="54" t="s">
        <v>4252</v>
      </c>
    </row>
    <row r="4938" spans="1:6" ht="24.95" customHeight="1" x14ac:dyDescent="0.2">
      <c r="A4938" s="35">
        <v>4936</v>
      </c>
      <c r="B4938" s="36" t="s">
        <v>4903</v>
      </c>
      <c r="C4938" s="3">
        <v>382.15361445783134</v>
      </c>
      <c r="D4938" s="4">
        <v>134</v>
      </c>
      <c r="E4938" s="37">
        <v>40844</v>
      </c>
      <c r="F4938" s="54" t="s">
        <v>817</v>
      </c>
    </row>
    <row r="4939" spans="1:6" ht="24.95" customHeight="1" x14ac:dyDescent="0.2">
      <c r="A4939" s="35">
        <v>4937</v>
      </c>
      <c r="B4939" s="36" t="s">
        <v>6494</v>
      </c>
      <c r="C4939" s="3">
        <f>'2023'!E365</f>
        <v>379.3</v>
      </c>
      <c r="D4939" s="4">
        <f>'2023'!F365</f>
        <v>79</v>
      </c>
      <c r="E4939" s="37">
        <v>45012</v>
      </c>
      <c r="F4939" s="53" t="s">
        <v>220</v>
      </c>
    </row>
    <row r="4940" spans="1:6" ht="24.95" customHeight="1" x14ac:dyDescent="0.2">
      <c r="A4940" s="35">
        <v>4938</v>
      </c>
      <c r="B4940" s="36" t="s">
        <v>4314</v>
      </c>
      <c r="C4940" s="3">
        <v>373</v>
      </c>
      <c r="D4940" s="4">
        <v>87</v>
      </c>
      <c r="E4940" s="37">
        <v>42832</v>
      </c>
      <c r="F4940" s="54" t="s">
        <v>220</v>
      </c>
    </row>
    <row r="4941" spans="1:6" ht="24.95" customHeight="1" x14ac:dyDescent="0.2">
      <c r="A4941" s="35">
        <v>4939</v>
      </c>
      <c r="B4941" s="36" t="s">
        <v>4315</v>
      </c>
      <c r="C4941" s="3">
        <v>369.77</v>
      </c>
      <c r="D4941" s="4">
        <v>115</v>
      </c>
      <c r="E4941" s="37">
        <v>42629</v>
      </c>
      <c r="F4941" s="53" t="s">
        <v>1326</v>
      </c>
    </row>
    <row r="4942" spans="1:6" ht="24.95" customHeight="1" x14ac:dyDescent="0.2">
      <c r="A4942" s="35">
        <v>4940</v>
      </c>
      <c r="B4942" s="36" t="s">
        <v>4316</v>
      </c>
      <c r="C4942" s="3">
        <v>368.28081556997216</v>
      </c>
      <c r="D4942" s="4">
        <v>108</v>
      </c>
      <c r="E4942" s="37">
        <v>38380</v>
      </c>
      <c r="F4942" s="54" t="s">
        <v>536</v>
      </c>
    </row>
    <row r="4943" spans="1:6" ht="24.95" customHeight="1" x14ac:dyDescent="0.2">
      <c r="A4943" s="35">
        <v>4941</v>
      </c>
      <c r="B4943" s="36" t="s">
        <v>7393</v>
      </c>
      <c r="C4943" s="3">
        <f>'2024'!E355</f>
        <v>367.83</v>
      </c>
      <c r="D4943" s="4">
        <f>'2024'!F355</f>
        <v>78</v>
      </c>
      <c r="E4943" s="37">
        <v>45541</v>
      </c>
      <c r="F4943" s="53" t="s">
        <v>505</v>
      </c>
    </row>
    <row r="4944" spans="1:6" ht="24.95" customHeight="1" x14ac:dyDescent="0.2">
      <c r="A4944" s="35">
        <v>4942</v>
      </c>
      <c r="B4944" s="36" t="s">
        <v>4317</v>
      </c>
      <c r="C4944" s="3">
        <v>367.77</v>
      </c>
      <c r="D4944" s="4">
        <v>89</v>
      </c>
      <c r="E4944" s="37">
        <v>44606</v>
      </c>
      <c r="F4944" s="53" t="s">
        <v>1326</v>
      </c>
    </row>
    <row r="4945" spans="1:6" ht="24.95" customHeight="1" x14ac:dyDescent="0.2">
      <c r="A4945" s="35">
        <v>4943</v>
      </c>
      <c r="B4945" s="36" t="s">
        <v>4318</v>
      </c>
      <c r="C4945" s="3">
        <v>366</v>
      </c>
      <c r="D4945" s="4">
        <v>112</v>
      </c>
      <c r="E4945" s="37">
        <v>42832</v>
      </c>
      <c r="F4945" s="54" t="s">
        <v>220</v>
      </c>
    </row>
    <row r="4946" spans="1:6" ht="24.95" customHeight="1" x14ac:dyDescent="0.2">
      <c r="A4946" s="35">
        <v>4944</v>
      </c>
      <c r="B4946" s="36" t="s">
        <v>6406</v>
      </c>
      <c r="C4946" s="3">
        <f>'2024'!E356</f>
        <v>356</v>
      </c>
      <c r="D4946" s="4">
        <f>'2024'!F356</f>
        <v>58</v>
      </c>
      <c r="E4946" s="37">
        <v>45389</v>
      </c>
      <c r="F4946" s="53" t="s">
        <v>311</v>
      </c>
    </row>
    <row r="4947" spans="1:6" ht="24.95" customHeight="1" x14ac:dyDescent="0.2">
      <c r="A4947" s="35">
        <v>4945</v>
      </c>
      <c r="B4947" s="36" t="s">
        <v>4904</v>
      </c>
      <c r="C4947" s="3">
        <v>355.94300278035223</v>
      </c>
      <c r="D4947" s="4">
        <v>122</v>
      </c>
      <c r="E4947" s="37">
        <v>41502</v>
      </c>
      <c r="F4947" s="54" t="s">
        <v>1722</v>
      </c>
    </row>
    <row r="4948" spans="1:6" ht="24.95" customHeight="1" x14ac:dyDescent="0.2">
      <c r="A4948" s="35">
        <v>4946</v>
      </c>
      <c r="B4948" s="36" t="s">
        <v>4321</v>
      </c>
      <c r="C4948" s="3">
        <v>355.07414272474517</v>
      </c>
      <c r="D4948" s="4">
        <v>118</v>
      </c>
      <c r="E4948" s="37">
        <v>40195</v>
      </c>
      <c r="F4948" s="54" t="s">
        <v>451</v>
      </c>
    </row>
    <row r="4949" spans="1:6" ht="24.95" customHeight="1" x14ac:dyDescent="0.2">
      <c r="A4949" s="35">
        <v>4947</v>
      </c>
      <c r="B4949" s="36" t="s">
        <v>6495</v>
      </c>
      <c r="C4949" s="3">
        <f>'2023'!E366</f>
        <v>342</v>
      </c>
      <c r="D4949" s="4">
        <f>'2023'!F366</f>
        <v>60</v>
      </c>
      <c r="E4949" s="37">
        <v>45256</v>
      </c>
      <c r="F4949" s="53" t="s">
        <v>1326</v>
      </c>
    </row>
    <row r="4950" spans="1:6" ht="24.95" customHeight="1" x14ac:dyDescent="0.2">
      <c r="A4950" s="35">
        <v>4948</v>
      </c>
      <c r="B4950" s="36" t="s">
        <v>4323</v>
      </c>
      <c r="C4950" s="3">
        <v>337.11770157553292</v>
      </c>
      <c r="D4950" s="4">
        <v>165</v>
      </c>
      <c r="E4950" s="37">
        <v>39605</v>
      </c>
      <c r="F4950" s="53" t="s">
        <v>5584</v>
      </c>
    </row>
    <row r="4951" spans="1:6" ht="24.95" customHeight="1" x14ac:dyDescent="0.2">
      <c r="A4951" s="35">
        <v>4949</v>
      </c>
      <c r="B4951" s="36" t="s">
        <v>4324</v>
      </c>
      <c r="C4951" s="3">
        <v>333.64226135310474</v>
      </c>
      <c r="D4951" s="4">
        <v>187</v>
      </c>
      <c r="E4951" s="37" t="s">
        <v>2627</v>
      </c>
      <c r="F4951" s="54" t="s">
        <v>975</v>
      </c>
    </row>
    <row r="4952" spans="1:6" ht="24.95" customHeight="1" x14ac:dyDescent="0.2">
      <c r="A4952" s="35">
        <v>4950</v>
      </c>
      <c r="B4952" s="36" t="s">
        <v>4325</v>
      </c>
      <c r="C4952" s="3">
        <v>330.5</v>
      </c>
      <c r="D4952" s="4">
        <v>62</v>
      </c>
      <c r="E4952" s="37">
        <v>44330</v>
      </c>
      <c r="F4952" s="53" t="s">
        <v>1326</v>
      </c>
    </row>
    <row r="4953" spans="1:6" ht="24.95" customHeight="1" x14ac:dyDescent="0.2">
      <c r="A4953" s="35">
        <v>4951</v>
      </c>
      <c r="B4953" s="36" t="s">
        <v>6516</v>
      </c>
      <c r="C4953" s="3">
        <f>'2023'!E367</f>
        <v>328.4</v>
      </c>
      <c r="D4953" s="4">
        <f>'2023'!F367</f>
        <v>92</v>
      </c>
      <c r="E4953" s="37">
        <v>43748</v>
      </c>
      <c r="F4953" s="53" t="s">
        <v>1326</v>
      </c>
    </row>
    <row r="4954" spans="1:6" ht="24.95" customHeight="1" x14ac:dyDescent="0.2">
      <c r="A4954" s="35">
        <v>4952</v>
      </c>
      <c r="B4954" s="36" t="s">
        <v>4338</v>
      </c>
      <c r="C4954" s="3">
        <f>223.52+'2024'!E386</f>
        <v>323.52</v>
      </c>
      <c r="D4954" s="4">
        <f>59+'2024'!F386</f>
        <v>79</v>
      </c>
      <c r="E4954" s="37">
        <v>44316</v>
      </c>
      <c r="F4954" s="54" t="s">
        <v>220</v>
      </c>
    </row>
    <row r="4955" spans="1:6" ht="24.95" customHeight="1" x14ac:dyDescent="0.2">
      <c r="A4955" s="35">
        <v>4953</v>
      </c>
      <c r="B4955" s="36" t="s">
        <v>4905</v>
      </c>
      <c r="C4955" s="3">
        <v>316.84430027803523</v>
      </c>
      <c r="D4955" s="4">
        <v>104</v>
      </c>
      <c r="E4955" s="37" t="s">
        <v>2627</v>
      </c>
      <c r="F4955" s="54" t="s">
        <v>4</v>
      </c>
    </row>
    <row r="4956" spans="1:6" ht="24.95" customHeight="1" x14ac:dyDescent="0.2">
      <c r="A4956" s="35">
        <v>4954</v>
      </c>
      <c r="B4956" s="36" t="s">
        <v>4326</v>
      </c>
      <c r="C4956" s="3">
        <v>315.3962001853568</v>
      </c>
      <c r="D4956" s="4">
        <v>113</v>
      </c>
      <c r="E4956" s="37">
        <v>40487</v>
      </c>
      <c r="F4956" s="54" t="s">
        <v>4</v>
      </c>
    </row>
    <row r="4957" spans="1:6" ht="24.95" customHeight="1" x14ac:dyDescent="0.2">
      <c r="A4957" s="35">
        <v>4955</v>
      </c>
      <c r="B4957" s="36" t="s">
        <v>4327</v>
      </c>
      <c r="C4957" s="3">
        <v>314</v>
      </c>
      <c r="D4957" s="4">
        <v>64</v>
      </c>
      <c r="E4957" s="37">
        <v>44316</v>
      </c>
      <c r="F4957" s="54" t="s">
        <v>220</v>
      </c>
    </row>
    <row r="4958" spans="1:6" ht="24.95" customHeight="1" x14ac:dyDescent="0.2">
      <c r="A4958" s="35">
        <v>4956</v>
      </c>
      <c r="B4958" s="36" t="s">
        <v>4328</v>
      </c>
      <c r="C4958" s="3">
        <v>312</v>
      </c>
      <c r="D4958" s="4">
        <v>107</v>
      </c>
      <c r="E4958" s="37">
        <v>42804</v>
      </c>
      <c r="F4958" s="53" t="s">
        <v>1326</v>
      </c>
    </row>
    <row r="4959" spans="1:6" ht="24.95" customHeight="1" x14ac:dyDescent="0.2">
      <c r="A4959" s="35">
        <v>4957</v>
      </c>
      <c r="B4959" s="36" t="s">
        <v>4329</v>
      </c>
      <c r="C4959" s="3">
        <v>304.58</v>
      </c>
      <c r="D4959" s="4">
        <v>66</v>
      </c>
      <c r="E4959" s="37">
        <v>44533</v>
      </c>
      <c r="F4959" s="54" t="s">
        <v>2184</v>
      </c>
    </row>
    <row r="4960" spans="1:6" ht="24.95" customHeight="1" x14ac:dyDescent="0.2">
      <c r="A4960" s="35">
        <v>4958</v>
      </c>
      <c r="B4960" s="36" t="s">
        <v>4330</v>
      </c>
      <c r="C4960" s="3">
        <v>300</v>
      </c>
      <c r="D4960" s="4">
        <v>250</v>
      </c>
      <c r="E4960" s="37">
        <v>44531</v>
      </c>
      <c r="F4960" s="53" t="s">
        <v>439</v>
      </c>
    </row>
    <row r="4961" spans="1:6" ht="24.95" customHeight="1" x14ac:dyDescent="0.2">
      <c r="A4961" s="35">
        <v>4959</v>
      </c>
      <c r="B4961" s="36" t="s">
        <v>4906</v>
      </c>
      <c r="C4961" s="3">
        <v>297.43975903614461</v>
      </c>
      <c r="D4961" s="4">
        <v>100</v>
      </c>
      <c r="E4961" s="37">
        <v>41019</v>
      </c>
      <c r="F4961" s="54" t="s">
        <v>311</v>
      </c>
    </row>
    <row r="4962" spans="1:6" ht="24.95" customHeight="1" x14ac:dyDescent="0.2">
      <c r="A4962" s="35">
        <v>4960</v>
      </c>
      <c r="B4962" s="36" t="s">
        <v>7394</v>
      </c>
      <c r="C4962" s="3">
        <f>'2024'!E360</f>
        <v>296.7</v>
      </c>
      <c r="D4962" s="4">
        <f>'2024'!F360</f>
        <v>71</v>
      </c>
      <c r="E4962" s="37">
        <v>45379</v>
      </c>
      <c r="F4962" s="53" t="s">
        <v>220</v>
      </c>
    </row>
    <row r="4963" spans="1:6" ht="24.95" customHeight="1" x14ac:dyDescent="0.2">
      <c r="A4963" s="35">
        <v>4961</v>
      </c>
      <c r="B4963" s="36" t="s">
        <v>4907</v>
      </c>
      <c r="C4963" s="3">
        <v>293.09545875810937</v>
      </c>
      <c r="D4963" s="4">
        <v>184</v>
      </c>
      <c r="E4963" s="37" t="s">
        <v>6517</v>
      </c>
      <c r="F4963" s="54" t="s">
        <v>5742</v>
      </c>
    </row>
    <row r="4964" spans="1:6" ht="24.95" customHeight="1" x14ac:dyDescent="0.2">
      <c r="A4964" s="35">
        <v>4962</v>
      </c>
      <c r="B4964" s="36" t="s">
        <v>6496</v>
      </c>
      <c r="C4964" s="3">
        <f>'2023'!E370</f>
        <v>291.75</v>
      </c>
      <c r="D4964" s="4">
        <f>'2023'!F370</f>
        <v>60</v>
      </c>
      <c r="E4964" s="37">
        <v>44988</v>
      </c>
      <c r="F4964" s="53" t="s">
        <v>489</v>
      </c>
    </row>
    <row r="4965" spans="1:6" ht="24.95" customHeight="1" x14ac:dyDescent="0.2">
      <c r="A4965" s="35">
        <v>4963</v>
      </c>
      <c r="B4965" s="36" t="s">
        <v>4908</v>
      </c>
      <c r="C4965" s="3">
        <v>290.19925857275257</v>
      </c>
      <c r="D4965" s="4">
        <v>100</v>
      </c>
      <c r="E4965" s="37">
        <v>40648</v>
      </c>
      <c r="F4965" s="54" t="s">
        <v>4883</v>
      </c>
    </row>
    <row r="4966" spans="1:6" ht="24.95" customHeight="1" x14ac:dyDescent="0.2">
      <c r="A4966" s="35">
        <v>4964</v>
      </c>
      <c r="B4966" s="36" t="s">
        <v>4909</v>
      </c>
      <c r="C4966" s="3">
        <v>286.14457831325302</v>
      </c>
      <c r="D4966" s="4">
        <v>114</v>
      </c>
      <c r="E4966" s="37">
        <v>40487</v>
      </c>
      <c r="F4966" s="54" t="s">
        <v>4</v>
      </c>
    </row>
    <row r="4967" spans="1:6" ht="24.95" customHeight="1" x14ac:dyDescent="0.2">
      <c r="A4967" s="35">
        <v>4965</v>
      </c>
      <c r="B4967" s="36" t="s">
        <v>4331</v>
      </c>
      <c r="C4967" s="3">
        <v>279</v>
      </c>
      <c r="D4967" s="4">
        <v>78</v>
      </c>
      <c r="E4967" s="37">
        <v>42174</v>
      </c>
      <c r="F4967" s="54" t="s">
        <v>809</v>
      </c>
    </row>
    <row r="4968" spans="1:6" ht="24.95" customHeight="1" x14ac:dyDescent="0.2">
      <c r="A4968" s="35">
        <v>4966</v>
      </c>
      <c r="B4968" s="36" t="s">
        <v>4332</v>
      </c>
      <c r="C4968" s="3">
        <v>272.44</v>
      </c>
      <c r="D4968" s="4">
        <v>58</v>
      </c>
      <c r="E4968" s="37">
        <v>44316</v>
      </c>
      <c r="F4968" s="54" t="s">
        <v>220</v>
      </c>
    </row>
    <row r="4969" spans="1:6" ht="24.95" customHeight="1" x14ac:dyDescent="0.2">
      <c r="A4969" s="35">
        <v>4967</v>
      </c>
      <c r="B4969" s="36" t="s">
        <v>6499</v>
      </c>
      <c r="C4969" s="3">
        <f>'2023'!E377+'2024'!E390</f>
        <v>261.10000000000002</v>
      </c>
      <c r="D4969" s="4">
        <f>'2023'!F377+'2024'!F390</f>
        <v>42</v>
      </c>
      <c r="E4969" s="37">
        <v>45012</v>
      </c>
      <c r="F4969" s="53" t="s">
        <v>220</v>
      </c>
    </row>
    <row r="4970" spans="1:6" ht="24.95" customHeight="1" x14ac:dyDescent="0.2">
      <c r="A4970" s="35">
        <v>4968</v>
      </c>
      <c r="B4970" s="36" t="s">
        <v>4352</v>
      </c>
      <c r="C4970" s="3">
        <f>164+'2023'!E397</f>
        <v>256.5</v>
      </c>
      <c r="D4970" s="4">
        <f>51+'2023'!F397</f>
        <v>68</v>
      </c>
      <c r="E4970" s="37">
        <v>43196</v>
      </c>
      <c r="F4970" s="54" t="s">
        <v>220</v>
      </c>
    </row>
    <row r="4971" spans="1:6" ht="24.95" customHeight="1" x14ac:dyDescent="0.2">
      <c r="A4971" s="35">
        <v>4969</v>
      </c>
      <c r="B4971" s="36" t="s">
        <v>6497</v>
      </c>
      <c r="C4971" s="3">
        <f>'2023'!E372</f>
        <v>253</v>
      </c>
      <c r="D4971" s="4">
        <f>'2023'!F372</f>
        <v>41</v>
      </c>
      <c r="E4971" s="37">
        <v>45154</v>
      </c>
      <c r="F4971" s="53" t="s">
        <v>220</v>
      </c>
    </row>
    <row r="4972" spans="1:6" ht="24.95" customHeight="1" x14ac:dyDescent="0.2">
      <c r="A4972" s="35">
        <v>4970</v>
      </c>
      <c r="B4972" s="36" t="s">
        <v>4910</v>
      </c>
      <c r="C4972" s="3">
        <v>250.52131603336423</v>
      </c>
      <c r="D4972" s="4">
        <v>82</v>
      </c>
      <c r="E4972" s="37" t="s">
        <v>6517</v>
      </c>
      <c r="F4972" s="54" t="s">
        <v>4</v>
      </c>
    </row>
    <row r="4973" spans="1:6" ht="24.95" customHeight="1" x14ac:dyDescent="0.2">
      <c r="A4973" s="35">
        <v>4971</v>
      </c>
      <c r="B4973" s="36" t="s">
        <v>4334</v>
      </c>
      <c r="C4973" s="3">
        <v>247</v>
      </c>
      <c r="D4973" s="4">
        <v>67</v>
      </c>
      <c r="E4973" s="37">
        <v>43560</v>
      </c>
      <c r="F4973" s="54" t="s">
        <v>220</v>
      </c>
    </row>
    <row r="4974" spans="1:6" ht="24.95" customHeight="1" x14ac:dyDescent="0.2">
      <c r="A4974" s="35">
        <v>4972</v>
      </c>
      <c r="B4974" s="36" t="s">
        <v>4335</v>
      </c>
      <c r="C4974" s="3">
        <v>247</v>
      </c>
      <c r="D4974" s="4">
        <v>57</v>
      </c>
      <c r="E4974" s="37">
        <v>44606</v>
      </c>
      <c r="F4974" s="53" t="s">
        <v>1326</v>
      </c>
    </row>
    <row r="4975" spans="1:6" ht="24.95" customHeight="1" x14ac:dyDescent="0.2">
      <c r="A4975" s="35">
        <v>4973</v>
      </c>
      <c r="B4975" s="36" t="s">
        <v>4336</v>
      </c>
      <c r="C4975" s="3">
        <v>245</v>
      </c>
      <c r="D4975" s="4">
        <v>41</v>
      </c>
      <c r="E4975" s="37">
        <v>44652</v>
      </c>
      <c r="F4975" s="54" t="s">
        <v>1842</v>
      </c>
    </row>
    <row r="4976" spans="1:6" ht="24.95" customHeight="1" x14ac:dyDescent="0.2">
      <c r="A4976" s="35">
        <v>4974</v>
      </c>
      <c r="B4976" s="36" t="s">
        <v>4337</v>
      </c>
      <c r="C4976" s="3">
        <v>240.6</v>
      </c>
      <c r="D4976" s="4">
        <v>63</v>
      </c>
      <c r="E4976" s="37">
        <v>43426</v>
      </c>
      <c r="F4976" s="54" t="s">
        <v>4065</v>
      </c>
    </row>
    <row r="4977" spans="1:6" ht="24.95" customHeight="1" x14ac:dyDescent="0.2">
      <c r="A4977" s="35">
        <v>4975</v>
      </c>
      <c r="B4977" s="36" t="s">
        <v>4911</v>
      </c>
      <c r="C4977" s="3">
        <v>238.6468952734013</v>
      </c>
      <c r="D4977" s="4">
        <v>81</v>
      </c>
      <c r="E4977" s="37">
        <v>40149</v>
      </c>
      <c r="F4977" s="54" t="s">
        <v>4895</v>
      </c>
    </row>
    <row r="4978" spans="1:6" ht="24.95" customHeight="1" x14ac:dyDescent="0.2">
      <c r="A4978" s="35">
        <v>4976</v>
      </c>
      <c r="B4978" s="36" t="s">
        <v>4339</v>
      </c>
      <c r="C4978" s="3">
        <v>222</v>
      </c>
      <c r="D4978" s="4">
        <v>79</v>
      </c>
      <c r="E4978" s="37">
        <v>44547</v>
      </c>
      <c r="F4978" s="54" t="s">
        <v>129</v>
      </c>
    </row>
    <row r="4979" spans="1:6" ht="24.95" customHeight="1" x14ac:dyDescent="0.2">
      <c r="A4979" s="35">
        <v>4977</v>
      </c>
      <c r="B4979" s="36" t="s">
        <v>4340</v>
      </c>
      <c r="C4979" s="3">
        <v>219.5</v>
      </c>
      <c r="D4979" s="4">
        <v>56</v>
      </c>
      <c r="E4979" s="37">
        <v>44693</v>
      </c>
      <c r="F4979" s="53" t="s">
        <v>1326</v>
      </c>
    </row>
    <row r="4980" spans="1:6" ht="24.95" customHeight="1" x14ac:dyDescent="0.2">
      <c r="A4980" s="35">
        <v>4978</v>
      </c>
      <c r="B4980" s="36" t="s">
        <v>7395</v>
      </c>
      <c r="C4980" s="3">
        <f>'2024'!E371</f>
        <v>216.51</v>
      </c>
      <c r="D4980" s="4">
        <f>'2024'!F371</f>
        <v>174</v>
      </c>
      <c r="E4980" s="37">
        <v>45588</v>
      </c>
      <c r="F4980" s="53" t="s">
        <v>1235</v>
      </c>
    </row>
    <row r="4981" spans="1:6" ht="24.95" customHeight="1" x14ac:dyDescent="0.2">
      <c r="A4981" s="35">
        <v>4979</v>
      </c>
      <c r="B4981" s="36" t="s">
        <v>4341</v>
      </c>
      <c r="C4981" s="3">
        <v>215.47729379054681</v>
      </c>
      <c r="D4981" s="4">
        <v>124</v>
      </c>
      <c r="E4981" s="37">
        <v>41222</v>
      </c>
      <c r="F4981" s="54" t="s">
        <v>4</v>
      </c>
    </row>
    <row r="4982" spans="1:6" ht="24.95" customHeight="1" x14ac:dyDescent="0.2">
      <c r="A4982" s="35">
        <v>4980</v>
      </c>
      <c r="B4982" s="36" t="s">
        <v>4912</v>
      </c>
      <c r="C4982" s="3">
        <v>205.48540315106581</v>
      </c>
      <c r="D4982" s="4">
        <v>63</v>
      </c>
      <c r="E4982" s="37">
        <v>40928</v>
      </c>
      <c r="F4982" s="54" t="s">
        <v>4273</v>
      </c>
    </row>
    <row r="4983" spans="1:6" ht="24.95" customHeight="1" x14ac:dyDescent="0.2">
      <c r="A4983" s="35">
        <v>4981</v>
      </c>
      <c r="B4983" s="36" t="s">
        <v>4913</v>
      </c>
      <c r="C4983" s="3">
        <v>199.54819277108433</v>
      </c>
      <c r="D4983" s="4">
        <v>46</v>
      </c>
      <c r="E4983" s="37">
        <v>40858</v>
      </c>
      <c r="F4983" s="54" t="s">
        <v>4848</v>
      </c>
    </row>
    <row r="4984" spans="1:6" ht="24.95" customHeight="1" x14ac:dyDescent="0.2">
      <c r="A4984" s="35">
        <v>4982</v>
      </c>
      <c r="B4984" s="36" t="s">
        <v>6498</v>
      </c>
      <c r="C4984" s="3">
        <f>'2023'!E376</f>
        <v>199.46</v>
      </c>
      <c r="D4984" s="4">
        <f>'2023'!F376</f>
        <v>43</v>
      </c>
      <c r="E4984" s="37">
        <v>45198</v>
      </c>
      <c r="F4984" s="53" t="s">
        <v>1864</v>
      </c>
    </row>
    <row r="4985" spans="1:6" ht="24.95" customHeight="1" x14ac:dyDescent="0.2">
      <c r="A4985" s="35">
        <v>4983</v>
      </c>
      <c r="B4985" s="36" t="s">
        <v>4342</v>
      </c>
      <c r="C4985" s="3">
        <v>198.5</v>
      </c>
      <c r="D4985" s="4">
        <v>61</v>
      </c>
      <c r="E4985" s="37">
        <v>43997</v>
      </c>
      <c r="F4985" s="54" t="s">
        <v>220</v>
      </c>
    </row>
    <row r="4986" spans="1:6" ht="24.95" customHeight="1" x14ac:dyDescent="0.2">
      <c r="A4986" s="35">
        <v>4984</v>
      </c>
      <c r="B4986" s="36" t="s">
        <v>4343</v>
      </c>
      <c r="C4986" s="3">
        <v>196.07275254865618</v>
      </c>
      <c r="D4986" s="4">
        <v>49</v>
      </c>
      <c r="E4986" s="37">
        <v>41425</v>
      </c>
      <c r="F4986" s="54" t="s">
        <v>817</v>
      </c>
    </row>
    <row r="4987" spans="1:6" ht="24.95" customHeight="1" x14ac:dyDescent="0.2">
      <c r="A4987" s="35">
        <v>4985</v>
      </c>
      <c r="B4987" s="36" t="s">
        <v>4344</v>
      </c>
      <c r="C4987" s="3">
        <v>194</v>
      </c>
      <c r="D4987" s="4">
        <v>63</v>
      </c>
      <c r="E4987" s="37">
        <v>43441</v>
      </c>
      <c r="F4987" s="53" t="s">
        <v>1326</v>
      </c>
    </row>
    <row r="4988" spans="1:6" ht="24.95" customHeight="1" x14ac:dyDescent="0.2">
      <c r="A4988" s="35">
        <v>4986</v>
      </c>
      <c r="B4988" s="36" t="s">
        <v>4914</v>
      </c>
      <c r="C4988" s="3">
        <v>193.11862835959221</v>
      </c>
      <c r="D4988" s="4">
        <v>72</v>
      </c>
      <c r="E4988" s="37">
        <v>40844</v>
      </c>
      <c r="F4988" s="54" t="s">
        <v>817</v>
      </c>
    </row>
    <row r="4989" spans="1:6" ht="24.95" customHeight="1" x14ac:dyDescent="0.2">
      <c r="A4989" s="35">
        <v>4987</v>
      </c>
      <c r="B4989" s="36" t="s">
        <v>4345</v>
      </c>
      <c r="C4989" s="3">
        <v>187.29726598702504</v>
      </c>
      <c r="D4989" s="4">
        <v>69</v>
      </c>
      <c r="E4989" s="37">
        <v>39689</v>
      </c>
      <c r="F4989" s="53" t="s">
        <v>6518</v>
      </c>
    </row>
    <row r="4990" spans="1:6" ht="24.95" customHeight="1" x14ac:dyDescent="0.2">
      <c r="A4990" s="35">
        <v>4988</v>
      </c>
      <c r="B4990" s="36" t="s">
        <v>4346</v>
      </c>
      <c r="C4990" s="3">
        <v>186</v>
      </c>
      <c r="D4990" s="4">
        <v>61</v>
      </c>
      <c r="E4990" s="37">
        <v>43196</v>
      </c>
      <c r="F4990" s="54" t="s">
        <v>220</v>
      </c>
    </row>
    <row r="4991" spans="1:6" ht="24.95" customHeight="1" x14ac:dyDescent="0.2">
      <c r="A4991" s="35">
        <v>4989</v>
      </c>
      <c r="B4991" s="36" t="s">
        <v>6500</v>
      </c>
      <c r="C4991" s="3">
        <f>'2023'!E379</f>
        <v>179.9</v>
      </c>
      <c r="D4991" s="4">
        <f>'2023'!F379</f>
        <v>32</v>
      </c>
      <c r="E4991" s="37">
        <v>45012</v>
      </c>
      <c r="F4991" s="53" t="s">
        <v>220</v>
      </c>
    </row>
    <row r="4992" spans="1:6" ht="24.95" customHeight="1" x14ac:dyDescent="0.2">
      <c r="A4992" s="35">
        <v>4990</v>
      </c>
      <c r="B4992" s="36" t="s">
        <v>4347</v>
      </c>
      <c r="C4992" s="3">
        <v>179.15</v>
      </c>
      <c r="D4992" s="4">
        <v>144</v>
      </c>
      <c r="E4992" s="37">
        <v>42706</v>
      </c>
      <c r="F4992" s="53" t="s">
        <v>1326</v>
      </c>
    </row>
    <row r="4993" spans="1:6" ht="24.95" customHeight="1" x14ac:dyDescent="0.2">
      <c r="A4993" s="35">
        <v>4991</v>
      </c>
      <c r="B4993" s="36" t="s">
        <v>4915</v>
      </c>
      <c r="C4993" s="3">
        <v>178.98517145505099</v>
      </c>
      <c r="D4993" s="4">
        <v>121</v>
      </c>
      <c r="E4993" s="37" t="s">
        <v>2627</v>
      </c>
      <c r="F4993" s="54" t="s">
        <v>4</v>
      </c>
    </row>
    <row r="4994" spans="1:6" ht="24.95" customHeight="1" x14ac:dyDescent="0.2">
      <c r="A4994" s="35">
        <v>4992</v>
      </c>
      <c r="B4994" s="36" t="s">
        <v>4916</v>
      </c>
      <c r="C4994" s="3">
        <v>178.40593141797962</v>
      </c>
      <c r="D4994" s="4">
        <v>78</v>
      </c>
      <c r="E4994" s="37">
        <v>41488</v>
      </c>
      <c r="F4994" s="54" t="s">
        <v>817</v>
      </c>
    </row>
    <row r="4995" spans="1:6" ht="24.95" customHeight="1" x14ac:dyDescent="0.2">
      <c r="A4995" s="35">
        <v>4993</v>
      </c>
      <c r="B4995" s="36" t="s">
        <v>4348</v>
      </c>
      <c r="C4995" s="3">
        <v>175.50973123262281</v>
      </c>
      <c r="D4995" s="4">
        <v>108</v>
      </c>
      <c r="E4995" s="37" t="s">
        <v>2627</v>
      </c>
      <c r="F4995" s="54" t="s">
        <v>444</v>
      </c>
    </row>
    <row r="4996" spans="1:6" ht="24.95" customHeight="1" x14ac:dyDescent="0.2">
      <c r="A4996" s="35">
        <v>4994</v>
      </c>
      <c r="B4996" s="36" t="s">
        <v>4349</v>
      </c>
      <c r="C4996" s="3">
        <v>175</v>
      </c>
      <c r="D4996" s="4">
        <v>42</v>
      </c>
      <c r="E4996" s="37">
        <v>44043</v>
      </c>
      <c r="F4996" s="54" t="s">
        <v>220</v>
      </c>
    </row>
    <row r="4997" spans="1:6" ht="24.95" customHeight="1" x14ac:dyDescent="0.2">
      <c r="A4997" s="35">
        <v>4995</v>
      </c>
      <c r="B4997" s="36" t="s">
        <v>4350</v>
      </c>
      <c r="C4997" s="3">
        <v>175</v>
      </c>
      <c r="D4997" s="4">
        <v>35</v>
      </c>
      <c r="E4997" s="37">
        <v>43560</v>
      </c>
      <c r="F4997" s="54" t="s">
        <v>220</v>
      </c>
    </row>
    <row r="4998" spans="1:6" ht="24.95" customHeight="1" x14ac:dyDescent="0.2">
      <c r="A4998" s="35">
        <v>4996</v>
      </c>
      <c r="B4998" s="36" t="s">
        <v>6501</v>
      </c>
      <c r="C4998" s="3">
        <f>'2023'!E382</f>
        <v>166.8</v>
      </c>
      <c r="D4998" s="4">
        <f>'2023'!F382</f>
        <v>28</v>
      </c>
      <c r="E4998" s="37">
        <v>45044</v>
      </c>
      <c r="F4998" s="53" t="s">
        <v>1326</v>
      </c>
    </row>
    <row r="4999" spans="1:6" ht="24.95" customHeight="1" x14ac:dyDescent="0.2">
      <c r="A4999" s="35">
        <v>4997</v>
      </c>
      <c r="B4999" s="36" t="s">
        <v>4351</v>
      </c>
      <c r="C4999" s="3">
        <v>165.6</v>
      </c>
      <c r="D4999" s="4">
        <v>35</v>
      </c>
      <c r="E4999" s="37">
        <v>42993</v>
      </c>
      <c r="F4999" s="54" t="s">
        <v>2239</v>
      </c>
    </row>
    <row r="5000" spans="1:6" ht="24.95" customHeight="1" x14ac:dyDescent="0.2">
      <c r="A5000" s="35">
        <v>4998</v>
      </c>
      <c r="B5000" s="36" t="s">
        <v>6502</v>
      </c>
      <c r="C5000" s="3">
        <f>'2023'!E384</f>
        <v>161.9</v>
      </c>
      <c r="D5000" s="4">
        <f>'2023'!F384</f>
        <v>28</v>
      </c>
      <c r="E5000" s="37">
        <v>45114</v>
      </c>
      <c r="F5000" s="53" t="s">
        <v>1864</v>
      </c>
    </row>
    <row r="5001" spans="1:6" ht="24.95" customHeight="1" x14ac:dyDescent="0.2">
      <c r="A5001" s="35">
        <v>4999</v>
      </c>
      <c r="B5001" s="36" t="s">
        <v>6503</v>
      </c>
      <c r="C5001" s="3">
        <f>'2023'!E385</f>
        <v>159.9</v>
      </c>
      <c r="D5001" s="4">
        <f>'2023'!F385</f>
        <v>46</v>
      </c>
      <c r="E5001" s="37">
        <v>45191</v>
      </c>
      <c r="F5001" s="53" t="s">
        <v>1864</v>
      </c>
    </row>
    <row r="5002" spans="1:6" ht="24.95" customHeight="1" x14ac:dyDescent="0.2">
      <c r="A5002" s="35">
        <v>5000</v>
      </c>
      <c r="B5002" s="36" t="s">
        <v>4353</v>
      </c>
      <c r="C5002" s="3">
        <v>159</v>
      </c>
      <c r="D5002" s="4">
        <v>30</v>
      </c>
      <c r="E5002" s="37">
        <v>44316</v>
      </c>
      <c r="F5002" s="54" t="s">
        <v>220</v>
      </c>
    </row>
    <row r="5003" spans="1:6" ht="24.95" customHeight="1" x14ac:dyDescent="0.2">
      <c r="A5003" s="35">
        <v>5001</v>
      </c>
      <c r="B5003" s="36" t="s">
        <v>4354</v>
      </c>
      <c r="C5003" s="3">
        <v>157.55329008341056</v>
      </c>
      <c r="D5003" s="4">
        <v>56</v>
      </c>
      <c r="E5003" s="37">
        <v>40238</v>
      </c>
      <c r="F5003" s="54" t="s">
        <v>4895</v>
      </c>
    </row>
    <row r="5004" spans="1:6" ht="24.95" customHeight="1" x14ac:dyDescent="0.2">
      <c r="A5004" s="35">
        <v>5002</v>
      </c>
      <c r="B5004" s="36" t="s">
        <v>4917</v>
      </c>
      <c r="C5004" s="3">
        <v>155.23632993512513</v>
      </c>
      <c r="D5004" s="4">
        <v>36</v>
      </c>
      <c r="E5004" s="37">
        <v>41194</v>
      </c>
      <c r="F5004" s="54" t="s">
        <v>4720</v>
      </c>
    </row>
    <row r="5005" spans="1:6" ht="24.95" customHeight="1" x14ac:dyDescent="0.2">
      <c r="A5005" s="35">
        <v>5003</v>
      </c>
      <c r="B5005" s="36" t="s">
        <v>4355</v>
      </c>
      <c r="C5005" s="3">
        <v>151</v>
      </c>
      <c r="D5005" s="4">
        <v>35</v>
      </c>
      <c r="E5005" s="37">
        <v>43560</v>
      </c>
      <c r="F5005" s="54" t="s">
        <v>220</v>
      </c>
    </row>
    <row r="5006" spans="1:6" ht="24.95" customHeight="1" x14ac:dyDescent="0.2">
      <c r="A5006" s="35">
        <v>5004</v>
      </c>
      <c r="B5006" s="36" t="s">
        <v>4918</v>
      </c>
      <c r="C5006" s="3">
        <v>147.7062094531974</v>
      </c>
      <c r="D5006" s="4">
        <v>53</v>
      </c>
      <c r="E5006" s="37">
        <v>40697</v>
      </c>
      <c r="F5006" s="54" t="s">
        <v>4919</v>
      </c>
    </row>
    <row r="5007" spans="1:6" ht="24.95" customHeight="1" x14ac:dyDescent="0.2">
      <c r="A5007" s="35">
        <v>5005</v>
      </c>
      <c r="B5007" s="36" t="s">
        <v>4920</v>
      </c>
      <c r="C5007" s="3">
        <v>146.54772937905469</v>
      </c>
      <c r="D5007" s="4">
        <v>50</v>
      </c>
      <c r="E5007" s="37">
        <v>40621</v>
      </c>
      <c r="F5007" s="54" t="s">
        <v>4961</v>
      </c>
    </row>
    <row r="5008" spans="1:6" ht="24.95" customHeight="1" x14ac:dyDescent="0.2">
      <c r="A5008" s="35">
        <v>5006</v>
      </c>
      <c r="B5008" s="36" t="s">
        <v>4356</v>
      </c>
      <c r="C5008" s="3">
        <v>146</v>
      </c>
      <c r="D5008" s="4">
        <v>31</v>
      </c>
      <c r="E5008" s="37">
        <v>43749</v>
      </c>
      <c r="F5008" s="54" t="s">
        <v>220</v>
      </c>
    </row>
    <row r="5009" spans="1:6" ht="24.95" customHeight="1" x14ac:dyDescent="0.2">
      <c r="A5009" s="35">
        <v>5007</v>
      </c>
      <c r="B5009" s="36" t="s">
        <v>4921</v>
      </c>
      <c r="C5009" s="3">
        <v>135.83178869323447</v>
      </c>
      <c r="D5009" s="4">
        <v>79</v>
      </c>
      <c r="E5009" s="37">
        <v>40886</v>
      </c>
      <c r="F5009" s="54" t="s">
        <v>4</v>
      </c>
    </row>
    <row r="5010" spans="1:6" ht="24.95" customHeight="1" x14ac:dyDescent="0.2">
      <c r="A5010" s="35">
        <v>5008</v>
      </c>
      <c r="B5010" s="36" t="s">
        <v>4358</v>
      </c>
      <c r="C5010" s="3">
        <v>132.5</v>
      </c>
      <c r="D5010" s="4">
        <v>41</v>
      </c>
      <c r="E5010" s="37">
        <v>43196</v>
      </c>
      <c r="F5010" s="54" t="s">
        <v>220</v>
      </c>
    </row>
    <row r="5011" spans="1:6" ht="24.95" customHeight="1" x14ac:dyDescent="0.2">
      <c r="A5011" s="35">
        <v>5009</v>
      </c>
      <c r="B5011" s="36" t="s">
        <v>4359</v>
      </c>
      <c r="C5011" s="3">
        <v>130.32900834105655</v>
      </c>
      <c r="D5011" s="4">
        <v>90</v>
      </c>
      <c r="E5011" s="37" t="s">
        <v>2627</v>
      </c>
      <c r="F5011" s="53" t="s">
        <v>4960</v>
      </c>
    </row>
    <row r="5012" spans="1:6" ht="24.95" customHeight="1" x14ac:dyDescent="0.2">
      <c r="A5012" s="35">
        <v>5010</v>
      </c>
      <c r="B5012" s="36" t="s">
        <v>6505</v>
      </c>
      <c r="C5012" s="3">
        <f>'2023'!E391</f>
        <v>129</v>
      </c>
      <c r="D5012" s="4">
        <f>'2023'!F391</f>
        <v>29</v>
      </c>
      <c r="E5012" s="37">
        <v>45084</v>
      </c>
      <c r="F5012" s="53" t="s">
        <v>4140</v>
      </c>
    </row>
    <row r="5013" spans="1:6" ht="24.95" customHeight="1" x14ac:dyDescent="0.2">
      <c r="A5013" s="35">
        <v>5011</v>
      </c>
      <c r="B5013" s="36" t="s">
        <v>4360</v>
      </c>
      <c r="C5013" s="3">
        <v>128</v>
      </c>
      <c r="D5013" s="4">
        <v>25</v>
      </c>
      <c r="E5013" s="37">
        <v>44316</v>
      </c>
      <c r="F5013" s="54" t="s">
        <v>220</v>
      </c>
    </row>
    <row r="5014" spans="1:6" ht="24.95" customHeight="1" x14ac:dyDescent="0.2">
      <c r="A5014" s="35">
        <v>5012</v>
      </c>
      <c r="B5014" s="36" t="s">
        <v>6506</v>
      </c>
      <c r="C5014" s="3">
        <f>'2023'!E392</f>
        <v>126.8</v>
      </c>
      <c r="D5014" s="4">
        <f>'2023'!F392</f>
        <v>22</v>
      </c>
      <c r="E5014" s="37">
        <v>45012</v>
      </c>
      <c r="F5014" s="53" t="s">
        <v>220</v>
      </c>
    </row>
    <row r="5015" spans="1:6" ht="24.95" customHeight="1" x14ac:dyDescent="0.2">
      <c r="A5015" s="35">
        <v>5013</v>
      </c>
      <c r="B5015" s="36" t="s">
        <v>4361</v>
      </c>
      <c r="C5015" s="3">
        <v>118.49</v>
      </c>
      <c r="D5015" s="4">
        <v>32</v>
      </c>
      <c r="E5015" s="37">
        <v>42083</v>
      </c>
      <c r="F5015" s="54" t="s">
        <v>817</v>
      </c>
    </row>
    <row r="5016" spans="1:6" ht="24.95" customHeight="1" x14ac:dyDescent="0.2">
      <c r="A5016" s="35">
        <v>5014</v>
      </c>
      <c r="B5016" s="36" t="s">
        <v>4922</v>
      </c>
      <c r="C5016" s="3">
        <v>117.58572752548656</v>
      </c>
      <c r="D5016" s="4">
        <v>61</v>
      </c>
      <c r="E5016" s="37">
        <v>41047</v>
      </c>
      <c r="F5016" s="54" t="s">
        <v>451</v>
      </c>
    </row>
    <row r="5017" spans="1:6" ht="24.95" customHeight="1" x14ac:dyDescent="0.2">
      <c r="A5017" s="35">
        <v>5015</v>
      </c>
      <c r="B5017" s="36" t="s">
        <v>4362</v>
      </c>
      <c r="C5017" s="3">
        <v>115</v>
      </c>
      <c r="D5017" s="4">
        <v>35</v>
      </c>
      <c r="E5017" s="37">
        <v>44011</v>
      </c>
      <c r="F5017" s="54" t="s">
        <v>220</v>
      </c>
    </row>
    <row r="5018" spans="1:6" ht="24.95" customHeight="1" x14ac:dyDescent="0.2">
      <c r="A5018" s="35">
        <v>5016</v>
      </c>
      <c r="B5018" s="36" t="s">
        <v>4923</v>
      </c>
      <c r="C5018" s="3">
        <v>114.68952734012976</v>
      </c>
      <c r="D5018" s="4">
        <v>40</v>
      </c>
      <c r="E5018" s="37">
        <v>40487</v>
      </c>
      <c r="F5018" s="54" t="s">
        <v>4924</v>
      </c>
    </row>
    <row r="5019" spans="1:6" ht="24.95" customHeight="1" x14ac:dyDescent="0.2">
      <c r="A5019" s="35">
        <v>5017</v>
      </c>
      <c r="B5019" s="36" t="s">
        <v>4925</v>
      </c>
      <c r="C5019" s="3">
        <v>110.05560704355885</v>
      </c>
      <c r="D5019" s="4">
        <v>47</v>
      </c>
      <c r="E5019" s="37">
        <v>40179</v>
      </c>
      <c r="F5019" s="54" t="s">
        <v>4926</v>
      </c>
    </row>
    <row r="5020" spans="1:6" ht="24.95" customHeight="1" x14ac:dyDescent="0.2">
      <c r="A5020" s="35">
        <v>5018</v>
      </c>
      <c r="B5020" s="36" t="s">
        <v>4927</v>
      </c>
      <c r="C5020" s="3">
        <v>107.15940685820205</v>
      </c>
      <c r="D5020" s="4">
        <v>38</v>
      </c>
      <c r="E5020" s="37" t="s">
        <v>2627</v>
      </c>
      <c r="F5020" s="54" t="s">
        <v>4</v>
      </c>
    </row>
    <row r="5021" spans="1:6" ht="24.95" customHeight="1" x14ac:dyDescent="0.2">
      <c r="A5021" s="35">
        <v>5019</v>
      </c>
      <c r="B5021" s="36" t="s">
        <v>4363</v>
      </c>
      <c r="C5021" s="3">
        <v>107</v>
      </c>
      <c r="D5021" s="4">
        <v>21</v>
      </c>
      <c r="E5021" s="37">
        <v>44316</v>
      </c>
      <c r="F5021" s="54" t="s">
        <v>220</v>
      </c>
    </row>
    <row r="5022" spans="1:6" ht="24.95" customHeight="1" x14ac:dyDescent="0.2">
      <c r="A5022" s="35">
        <v>5020</v>
      </c>
      <c r="B5022" s="36" t="s">
        <v>4364</v>
      </c>
      <c r="C5022" s="3">
        <v>102.95</v>
      </c>
      <c r="D5022" s="4">
        <v>71</v>
      </c>
      <c r="E5022" s="37">
        <v>39993</v>
      </c>
      <c r="F5022" s="54" t="s">
        <v>1722</v>
      </c>
    </row>
    <row r="5023" spans="1:6" ht="24.95" customHeight="1" x14ac:dyDescent="0.2">
      <c r="A5023" s="35">
        <v>5021</v>
      </c>
      <c r="B5023" s="36" t="s">
        <v>4365</v>
      </c>
      <c r="C5023" s="3">
        <v>97.601946246524562</v>
      </c>
      <c r="D5023" s="4">
        <v>60</v>
      </c>
      <c r="E5023" s="37" t="s">
        <v>2627</v>
      </c>
      <c r="F5023" s="53" t="s">
        <v>4959</v>
      </c>
    </row>
    <row r="5024" spans="1:6" ht="24.95" customHeight="1" x14ac:dyDescent="0.2">
      <c r="A5024" s="35">
        <v>5022</v>
      </c>
      <c r="B5024" s="36" t="s">
        <v>4366</v>
      </c>
      <c r="C5024" s="3">
        <v>94.7</v>
      </c>
      <c r="D5024" s="4">
        <v>29</v>
      </c>
      <c r="E5024" s="37">
        <v>44606</v>
      </c>
      <c r="F5024" s="53" t="s">
        <v>1326</v>
      </c>
    </row>
    <row r="5025" spans="1:6" ht="24.95" customHeight="1" x14ac:dyDescent="0.2">
      <c r="A5025" s="35">
        <v>5023</v>
      </c>
      <c r="B5025" s="36" t="s">
        <v>4367</v>
      </c>
      <c r="C5025" s="3">
        <v>93</v>
      </c>
      <c r="D5025" s="4">
        <v>15</v>
      </c>
      <c r="E5025" s="37">
        <v>44841</v>
      </c>
      <c r="F5025" s="54" t="s">
        <v>3995</v>
      </c>
    </row>
    <row r="5026" spans="1:6" ht="24.95" customHeight="1" x14ac:dyDescent="0.2">
      <c r="A5026" s="35">
        <v>5024</v>
      </c>
      <c r="B5026" s="36" t="s">
        <v>4368</v>
      </c>
      <c r="C5026" s="3">
        <v>91.5</v>
      </c>
      <c r="D5026" s="4">
        <v>18</v>
      </c>
      <c r="E5026" s="37">
        <v>43174</v>
      </c>
      <c r="F5026" s="54" t="s">
        <v>220</v>
      </c>
    </row>
    <row r="5027" spans="1:6" ht="24.95" customHeight="1" x14ac:dyDescent="0.2">
      <c r="A5027" s="35">
        <v>5025</v>
      </c>
      <c r="B5027" s="36" t="s">
        <v>4369</v>
      </c>
      <c r="C5027" s="3">
        <v>86</v>
      </c>
      <c r="D5027" s="4">
        <v>28</v>
      </c>
      <c r="E5027" s="37">
        <v>43196</v>
      </c>
      <c r="F5027" s="54" t="s">
        <v>220</v>
      </c>
    </row>
    <row r="5028" spans="1:6" ht="24.95" customHeight="1" x14ac:dyDescent="0.2">
      <c r="A5028" s="35">
        <v>5026</v>
      </c>
      <c r="B5028" s="36" t="s">
        <v>4370</v>
      </c>
      <c r="C5028" s="3">
        <v>82</v>
      </c>
      <c r="D5028" s="4">
        <v>15</v>
      </c>
      <c r="E5028" s="37">
        <v>43441</v>
      </c>
      <c r="F5028" s="53" t="s">
        <v>1326</v>
      </c>
    </row>
    <row r="5029" spans="1:6" ht="24.95" customHeight="1" x14ac:dyDescent="0.2">
      <c r="A5029" s="35">
        <v>5027</v>
      </c>
      <c r="B5029" s="36" t="s">
        <v>4371</v>
      </c>
      <c r="C5029" s="3">
        <v>79</v>
      </c>
      <c r="D5029" s="4">
        <v>17</v>
      </c>
      <c r="E5029" s="37">
        <v>44351</v>
      </c>
      <c r="F5029" s="53" t="s">
        <v>1326</v>
      </c>
    </row>
    <row r="5030" spans="1:6" ht="24.95" customHeight="1" x14ac:dyDescent="0.2">
      <c r="A5030" s="35">
        <v>5028</v>
      </c>
      <c r="B5030" s="36" t="s">
        <v>4372</v>
      </c>
      <c r="C5030" s="3">
        <v>76</v>
      </c>
      <c r="D5030" s="4">
        <v>22</v>
      </c>
      <c r="E5030" s="37">
        <v>44029</v>
      </c>
      <c r="F5030" s="54" t="s">
        <v>220</v>
      </c>
    </row>
    <row r="5031" spans="1:6" ht="24.95" customHeight="1" x14ac:dyDescent="0.2">
      <c r="A5031" s="35">
        <v>5029</v>
      </c>
      <c r="B5031" s="36" t="s">
        <v>4373</v>
      </c>
      <c r="C5031" s="3">
        <v>73</v>
      </c>
      <c r="D5031" s="4">
        <v>23</v>
      </c>
      <c r="E5031" s="37">
        <v>44015</v>
      </c>
      <c r="F5031" s="54" t="s">
        <v>220</v>
      </c>
    </row>
    <row r="5032" spans="1:6" ht="24.95" customHeight="1" x14ac:dyDescent="0.2">
      <c r="A5032" s="35">
        <v>5030</v>
      </c>
      <c r="B5032" s="36" t="s">
        <v>4374</v>
      </c>
      <c r="C5032" s="3">
        <v>73</v>
      </c>
      <c r="D5032" s="4">
        <v>18</v>
      </c>
      <c r="E5032" s="37">
        <v>43987</v>
      </c>
      <c r="F5032" s="54" t="s">
        <v>2631</v>
      </c>
    </row>
    <row r="5033" spans="1:6" ht="24.95" customHeight="1" x14ac:dyDescent="0.2">
      <c r="A5033" s="35">
        <v>5031</v>
      </c>
      <c r="B5033" s="36" t="s">
        <v>4375</v>
      </c>
      <c r="C5033" s="3">
        <v>68.5</v>
      </c>
      <c r="D5033" s="4">
        <v>15</v>
      </c>
      <c r="E5033" s="37">
        <v>44474</v>
      </c>
      <c r="F5033" s="54" t="s">
        <v>311</v>
      </c>
    </row>
    <row r="5034" spans="1:6" ht="24.95" customHeight="1" x14ac:dyDescent="0.2">
      <c r="A5034" s="35">
        <v>5032</v>
      </c>
      <c r="B5034" s="36" t="s">
        <v>4376</v>
      </c>
      <c r="C5034" s="3">
        <v>67.191844300278035</v>
      </c>
      <c r="D5034" s="4">
        <v>34</v>
      </c>
      <c r="E5034" s="37">
        <v>40238</v>
      </c>
      <c r="F5034" s="54" t="s">
        <v>2316</v>
      </c>
    </row>
    <row r="5035" spans="1:6" ht="24.95" customHeight="1" x14ac:dyDescent="0.2">
      <c r="A5035" s="35">
        <v>5033</v>
      </c>
      <c r="B5035" s="36" t="s">
        <v>4928</v>
      </c>
      <c r="C5035" s="3">
        <v>64.295644114921231</v>
      </c>
      <c r="D5035" s="4">
        <v>19</v>
      </c>
      <c r="E5035" s="37">
        <v>41621</v>
      </c>
      <c r="F5035" s="54" t="s">
        <v>817</v>
      </c>
    </row>
    <row r="5036" spans="1:6" ht="24.95" customHeight="1" x14ac:dyDescent="0.2">
      <c r="A5036" s="35">
        <v>5034</v>
      </c>
      <c r="B5036" s="36" t="s">
        <v>4377</v>
      </c>
      <c r="C5036" s="3">
        <v>64</v>
      </c>
      <c r="D5036" s="4">
        <v>18</v>
      </c>
      <c r="E5036" s="37">
        <v>44655</v>
      </c>
      <c r="F5036" s="54" t="s">
        <v>220</v>
      </c>
    </row>
    <row r="5037" spans="1:6" ht="24.95" customHeight="1" x14ac:dyDescent="0.2">
      <c r="A5037" s="35">
        <v>5035</v>
      </c>
      <c r="B5037" s="36" t="s">
        <v>7396</v>
      </c>
      <c r="C5037" s="3">
        <f>'2024'!E391</f>
        <v>64</v>
      </c>
      <c r="D5037" s="4">
        <f>'2024'!F391</f>
        <v>13</v>
      </c>
      <c r="E5037" s="37" t="s">
        <v>5742</v>
      </c>
      <c r="F5037" s="54" t="s">
        <v>220</v>
      </c>
    </row>
    <row r="5038" spans="1:6" ht="24.95" customHeight="1" x14ac:dyDescent="0.2">
      <c r="A5038" s="35">
        <v>5036</v>
      </c>
      <c r="B5038" s="36" t="s">
        <v>4929</v>
      </c>
      <c r="C5038" s="3">
        <v>59.082483781278967</v>
      </c>
      <c r="D5038" s="4">
        <v>23</v>
      </c>
      <c r="E5038" s="37">
        <v>40575</v>
      </c>
      <c r="F5038" s="54" t="s">
        <v>4958</v>
      </c>
    </row>
    <row r="5039" spans="1:6" ht="24.95" customHeight="1" x14ac:dyDescent="0.2">
      <c r="A5039" s="35">
        <v>5037</v>
      </c>
      <c r="B5039" s="36" t="s">
        <v>4930</v>
      </c>
      <c r="C5039" s="3">
        <v>58.503243744207602</v>
      </c>
      <c r="D5039" s="4">
        <v>54</v>
      </c>
      <c r="E5039" s="37">
        <v>41232</v>
      </c>
      <c r="F5039" s="54" t="s">
        <v>4273</v>
      </c>
    </row>
    <row r="5040" spans="1:6" ht="24.95" customHeight="1" x14ac:dyDescent="0.2">
      <c r="A5040" s="35">
        <v>5038</v>
      </c>
      <c r="B5040" s="36" t="s">
        <v>4378</v>
      </c>
      <c r="C5040" s="3">
        <v>58.5</v>
      </c>
      <c r="D5040" s="4">
        <v>15</v>
      </c>
      <c r="E5040" s="37">
        <v>44316</v>
      </c>
      <c r="F5040" s="54" t="s">
        <v>220</v>
      </c>
    </row>
    <row r="5041" spans="1:6" ht="24.95" customHeight="1" x14ac:dyDescent="0.2">
      <c r="A5041" s="35">
        <v>5039</v>
      </c>
      <c r="B5041" s="36" t="s">
        <v>4379</v>
      </c>
      <c r="C5041" s="3">
        <v>58</v>
      </c>
      <c r="D5041" s="4">
        <v>20</v>
      </c>
      <c r="E5041" s="37">
        <v>42832</v>
      </c>
      <c r="F5041" s="54" t="s">
        <v>220</v>
      </c>
    </row>
    <row r="5042" spans="1:6" ht="24.95" customHeight="1" x14ac:dyDescent="0.2">
      <c r="A5042" s="35">
        <v>5040</v>
      </c>
      <c r="B5042" s="36" t="s">
        <v>4380</v>
      </c>
      <c r="C5042" s="3">
        <v>55.84</v>
      </c>
      <c r="D5042" s="4">
        <v>13</v>
      </c>
      <c r="E5042" s="37">
        <v>41740</v>
      </c>
      <c r="F5042" s="54" t="s">
        <v>4</v>
      </c>
    </row>
    <row r="5043" spans="1:6" ht="24.95" customHeight="1" x14ac:dyDescent="0.2">
      <c r="A5043" s="35">
        <v>5041</v>
      </c>
      <c r="B5043" s="36" t="s">
        <v>4931</v>
      </c>
      <c r="C5043" s="3">
        <v>55.027803521779425</v>
      </c>
      <c r="D5043" s="4">
        <v>18</v>
      </c>
      <c r="E5043" s="37">
        <v>41257</v>
      </c>
      <c r="F5043" s="54" t="s">
        <v>4273</v>
      </c>
    </row>
    <row r="5044" spans="1:6" ht="24.95" customHeight="1" x14ac:dyDescent="0.2">
      <c r="A5044" s="35">
        <v>5042</v>
      </c>
      <c r="B5044" s="36" t="s">
        <v>4381</v>
      </c>
      <c r="C5044" s="3">
        <v>53</v>
      </c>
      <c r="D5044" s="4">
        <v>17</v>
      </c>
      <c r="E5044" s="37">
        <v>43196</v>
      </c>
      <c r="F5044" s="54" t="s">
        <v>220</v>
      </c>
    </row>
    <row r="5045" spans="1:6" ht="24.95" customHeight="1" x14ac:dyDescent="0.2">
      <c r="A5045" s="35">
        <v>5043</v>
      </c>
      <c r="B5045" s="36" t="s">
        <v>4932</v>
      </c>
      <c r="C5045" s="3">
        <v>52.710843373493979</v>
      </c>
      <c r="D5045" s="4">
        <v>17</v>
      </c>
      <c r="E5045" s="37">
        <v>41271</v>
      </c>
      <c r="F5045" s="54" t="s">
        <v>4957</v>
      </c>
    </row>
    <row r="5046" spans="1:6" ht="24.95" customHeight="1" x14ac:dyDescent="0.2">
      <c r="A5046" s="35">
        <v>5044</v>
      </c>
      <c r="B5046" s="36" t="s">
        <v>4382</v>
      </c>
      <c r="C5046" s="3">
        <v>50</v>
      </c>
      <c r="D5046" s="4">
        <v>10</v>
      </c>
      <c r="E5046" s="37">
        <v>42458</v>
      </c>
      <c r="F5046" s="54" t="s">
        <v>220</v>
      </c>
    </row>
    <row r="5047" spans="1:6" ht="24.95" customHeight="1" x14ac:dyDescent="0.2">
      <c r="A5047" s="35">
        <v>5045</v>
      </c>
      <c r="B5047" s="36" t="s">
        <v>4383</v>
      </c>
      <c r="C5047" s="3">
        <v>49</v>
      </c>
      <c r="D5047" s="4">
        <v>7</v>
      </c>
      <c r="E5047" s="37">
        <v>44344</v>
      </c>
      <c r="F5047" s="54" t="s">
        <v>451</v>
      </c>
    </row>
    <row r="5048" spans="1:6" ht="24.95" customHeight="1" x14ac:dyDescent="0.2">
      <c r="A5048" s="35">
        <v>5046</v>
      </c>
      <c r="B5048" s="36" t="s">
        <v>4933</v>
      </c>
      <c r="C5048" s="3">
        <v>46.339202965708992</v>
      </c>
      <c r="D5048" s="4">
        <v>32</v>
      </c>
      <c r="E5048" s="37" t="s">
        <v>2627</v>
      </c>
      <c r="F5048" s="54" t="s">
        <v>4</v>
      </c>
    </row>
    <row r="5049" spans="1:6" ht="24.95" customHeight="1" x14ac:dyDescent="0.2">
      <c r="A5049" s="35">
        <v>5047</v>
      </c>
      <c r="B5049" s="36" t="s">
        <v>4384</v>
      </c>
      <c r="C5049" s="3">
        <v>43.5</v>
      </c>
      <c r="D5049" s="4">
        <v>12</v>
      </c>
      <c r="E5049" s="37">
        <v>43987</v>
      </c>
      <c r="F5049" s="54" t="s">
        <v>220</v>
      </c>
    </row>
    <row r="5050" spans="1:6" ht="24.95" customHeight="1" x14ac:dyDescent="0.2">
      <c r="A5050" s="35">
        <v>5048</v>
      </c>
      <c r="B5050" s="36" t="s">
        <v>4935</v>
      </c>
      <c r="C5050" s="3">
        <v>41.705282669138093</v>
      </c>
      <c r="D5050" s="4">
        <v>23</v>
      </c>
      <c r="E5050" s="37">
        <v>41012</v>
      </c>
      <c r="F5050" s="54" t="s">
        <v>3962</v>
      </c>
    </row>
    <row r="5051" spans="1:6" ht="24.95" customHeight="1" x14ac:dyDescent="0.2">
      <c r="A5051" s="35">
        <v>5049</v>
      </c>
      <c r="B5051" s="36" t="s">
        <v>4934</v>
      </c>
      <c r="C5051" s="3">
        <v>41.705282669138093</v>
      </c>
      <c r="D5051" s="4">
        <v>15</v>
      </c>
      <c r="E5051" s="37">
        <v>41229</v>
      </c>
      <c r="F5051" s="54" t="s">
        <v>817</v>
      </c>
    </row>
    <row r="5052" spans="1:6" ht="24.95" customHeight="1" x14ac:dyDescent="0.2">
      <c r="A5052" s="35">
        <v>5050</v>
      </c>
      <c r="B5052" s="36" t="s">
        <v>4385</v>
      </c>
      <c r="C5052" s="3">
        <v>40.401992585727527</v>
      </c>
      <c r="D5052" s="4">
        <v>23</v>
      </c>
      <c r="E5052" s="37">
        <v>41509</v>
      </c>
      <c r="F5052" s="54" t="s">
        <v>4</v>
      </c>
    </row>
    <row r="5053" spans="1:6" ht="24.95" customHeight="1" x14ac:dyDescent="0.2">
      <c r="A5053" s="35">
        <v>5051</v>
      </c>
      <c r="B5053" s="36" t="s">
        <v>4386</v>
      </c>
      <c r="C5053" s="3">
        <v>40</v>
      </c>
      <c r="D5053" s="4">
        <v>11</v>
      </c>
      <c r="E5053" s="37">
        <v>44655</v>
      </c>
      <c r="F5053" s="54" t="s">
        <v>220</v>
      </c>
    </row>
    <row r="5054" spans="1:6" ht="24.95" customHeight="1" x14ac:dyDescent="0.2">
      <c r="A5054" s="35">
        <v>5052</v>
      </c>
      <c r="B5054" s="36" t="s">
        <v>4387</v>
      </c>
      <c r="C5054" s="3">
        <v>38.799999999999997</v>
      </c>
      <c r="D5054" s="4">
        <v>10</v>
      </c>
      <c r="E5054" s="37">
        <v>41865</v>
      </c>
      <c r="F5054" s="54" t="s">
        <v>311</v>
      </c>
    </row>
    <row r="5055" spans="1:6" ht="24.95" customHeight="1" x14ac:dyDescent="0.2">
      <c r="A5055" s="35">
        <v>5053</v>
      </c>
      <c r="B5055" s="36" t="s">
        <v>4936</v>
      </c>
      <c r="C5055" s="3">
        <v>36.492122335495829</v>
      </c>
      <c r="D5055" s="4">
        <v>11</v>
      </c>
      <c r="E5055" s="37">
        <v>41383</v>
      </c>
      <c r="F5055" s="54" t="s">
        <v>4937</v>
      </c>
    </row>
    <row r="5056" spans="1:6" ht="24.95" customHeight="1" x14ac:dyDescent="0.2">
      <c r="A5056" s="35">
        <v>5054</v>
      </c>
      <c r="B5056" s="36" t="s">
        <v>4938</v>
      </c>
      <c r="C5056" s="3">
        <v>34.754402224281741</v>
      </c>
      <c r="D5056" s="4">
        <v>10</v>
      </c>
      <c r="E5056" s="37" t="s">
        <v>2627</v>
      </c>
      <c r="F5056" s="54" t="s">
        <v>4</v>
      </c>
    </row>
    <row r="5057" spans="1:6" ht="24.95" customHeight="1" x14ac:dyDescent="0.2">
      <c r="A5057" s="35">
        <v>5055</v>
      </c>
      <c r="B5057" s="36" t="s">
        <v>4939</v>
      </c>
      <c r="C5057" s="3">
        <v>31.858202038924933</v>
      </c>
      <c r="D5057" s="4">
        <v>19</v>
      </c>
      <c r="E5057" s="37" t="s">
        <v>2627</v>
      </c>
      <c r="F5057" s="54" t="s">
        <v>4</v>
      </c>
    </row>
    <row r="5058" spans="1:6" ht="24.95" customHeight="1" x14ac:dyDescent="0.2">
      <c r="A5058" s="35">
        <v>5056</v>
      </c>
      <c r="B5058" s="36" t="s">
        <v>4388</v>
      </c>
      <c r="C5058" s="3">
        <v>31</v>
      </c>
      <c r="D5058" s="4">
        <v>8</v>
      </c>
      <c r="E5058" s="37">
        <v>43196</v>
      </c>
      <c r="F5058" s="54" t="s">
        <v>220</v>
      </c>
    </row>
    <row r="5059" spans="1:6" ht="24.95" customHeight="1" x14ac:dyDescent="0.2">
      <c r="A5059" s="35">
        <v>5057</v>
      </c>
      <c r="B5059" s="36" t="s">
        <v>4389</v>
      </c>
      <c r="C5059" s="3">
        <v>30</v>
      </c>
      <c r="D5059" s="4">
        <v>6</v>
      </c>
      <c r="E5059" s="37">
        <v>44292</v>
      </c>
      <c r="F5059" s="54" t="s">
        <v>220</v>
      </c>
    </row>
    <row r="5060" spans="1:6" ht="24.95" customHeight="1" x14ac:dyDescent="0.2">
      <c r="A5060" s="35">
        <v>5058</v>
      </c>
      <c r="B5060" s="36" t="s">
        <v>4940</v>
      </c>
      <c r="C5060" s="3">
        <v>29.541241890639483</v>
      </c>
      <c r="D5060" s="4">
        <v>10</v>
      </c>
      <c r="E5060" s="37">
        <v>41404</v>
      </c>
      <c r="F5060" s="54" t="s">
        <v>3564</v>
      </c>
    </row>
    <row r="5061" spans="1:6" ht="24.95" customHeight="1" x14ac:dyDescent="0.2">
      <c r="A5061" s="35">
        <v>5059</v>
      </c>
      <c r="B5061" s="36" t="s">
        <v>4390</v>
      </c>
      <c r="C5061" s="3">
        <v>27.224281742354034</v>
      </c>
      <c r="D5061" s="4">
        <v>9</v>
      </c>
      <c r="E5061" s="37" t="s">
        <v>5742</v>
      </c>
      <c r="F5061" s="54" t="s">
        <v>4</v>
      </c>
    </row>
    <row r="5062" spans="1:6" ht="24.95" customHeight="1" x14ac:dyDescent="0.2">
      <c r="A5062" s="35">
        <v>5060</v>
      </c>
      <c r="B5062" s="36" t="s">
        <v>4941</v>
      </c>
      <c r="C5062" s="3">
        <v>24.328081556997219</v>
      </c>
      <c r="D5062" s="4">
        <v>16</v>
      </c>
      <c r="E5062" s="37" t="s">
        <v>2627</v>
      </c>
      <c r="F5062" s="54" t="s">
        <v>4</v>
      </c>
    </row>
    <row r="5063" spans="1:6" ht="24.95" customHeight="1" x14ac:dyDescent="0.2">
      <c r="A5063" s="35">
        <v>5061</v>
      </c>
      <c r="B5063" s="36" t="s">
        <v>4942</v>
      </c>
      <c r="C5063" s="3">
        <v>23.169601482854496</v>
      </c>
      <c r="D5063" s="4">
        <v>11</v>
      </c>
      <c r="E5063" s="37" t="s">
        <v>2627</v>
      </c>
      <c r="F5063" s="54" t="s">
        <v>4</v>
      </c>
    </row>
    <row r="5064" spans="1:6" ht="24.95" customHeight="1" x14ac:dyDescent="0.2">
      <c r="A5064" s="35">
        <v>5062</v>
      </c>
      <c r="B5064" s="36" t="s">
        <v>4391</v>
      </c>
      <c r="C5064" s="3">
        <v>19</v>
      </c>
      <c r="D5064" s="4">
        <v>6</v>
      </c>
      <c r="E5064" s="37">
        <v>44365</v>
      </c>
      <c r="F5064" s="53" t="s">
        <v>1326</v>
      </c>
    </row>
    <row r="5065" spans="1:6" ht="24.95" customHeight="1" x14ac:dyDescent="0.2">
      <c r="A5065" s="35">
        <v>5063</v>
      </c>
      <c r="B5065" s="36" t="s">
        <v>4392</v>
      </c>
      <c r="C5065" s="3">
        <v>18.5</v>
      </c>
      <c r="D5065" s="4">
        <v>5</v>
      </c>
      <c r="E5065" s="37">
        <v>44316</v>
      </c>
      <c r="F5065" s="54" t="s">
        <v>220</v>
      </c>
    </row>
    <row r="5066" spans="1:6" ht="24.95" customHeight="1" x14ac:dyDescent="0.2">
      <c r="A5066" s="35">
        <v>5064</v>
      </c>
      <c r="B5066" s="36" t="s">
        <v>4943</v>
      </c>
      <c r="C5066" s="3">
        <v>17.956441149212235</v>
      </c>
      <c r="D5066" s="4">
        <v>11</v>
      </c>
      <c r="E5066" s="37" t="s">
        <v>2627</v>
      </c>
      <c r="F5066" s="54" t="s">
        <v>4</v>
      </c>
    </row>
    <row r="5067" spans="1:6" ht="24.95" customHeight="1" x14ac:dyDescent="0.2">
      <c r="A5067" s="35">
        <v>5065</v>
      </c>
      <c r="B5067" s="36" t="s">
        <v>4944</v>
      </c>
      <c r="C5067" s="3">
        <v>15.639481000926784</v>
      </c>
      <c r="D5067" s="4">
        <v>5</v>
      </c>
      <c r="E5067" s="37" t="s">
        <v>2627</v>
      </c>
      <c r="F5067" s="54" t="s">
        <v>4</v>
      </c>
    </row>
    <row r="5068" spans="1:6" ht="24.95" customHeight="1" x14ac:dyDescent="0.2">
      <c r="A5068" s="35">
        <v>5066</v>
      </c>
      <c r="B5068" s="36" t="s">
        <v>4393</v>
      </c>
      <c r="C5068" s="3">
        <v>12</v>
      </c>
      <c r="D5068" s="4">
        <v>2</v>
      </c>
      <c r="E5068" s="37">
        <v>44655</v>
      </c>
      <c r="F5068" s="54" t="s">
        <v>220</v>
      </c>
    </row>
    <row r="5069" spans="1:6" ht="24.95" customHeight="1" x14ac:dyDescent="0.2">
      <c r="A5069" s="35">
        <v>5067</v>
      </c>
      <c r="B5069" s="36" t="s">
        <v>4394</v>
      </c>
      <c r="C5069" s="3">
        <v>10</v>
      </c>
      <c r="D5069" s="4">
        <v>2</v>
      </c>
      <c r="E5069" s="37">
        <v>44057</v>
      </c>
      <c r="F5069" s="54" t="s">
        <v>220</v>
      </c>
    </row>
    <row r="5070" spans="1:6" ht="24.95" customHeight="1" x14ac:dyDescent="0.2">
      <c r="A5070" s="35">
        <v>5068</v>
      </c>
      <c r="B5070" s="36" t="s">
        <v>4945</v>
      </c>
      <c r="C5070" s="3">
        <v>5.792400370713624</v>
      </c>
      <c r="D5070" s="4">
        <v>3</v>
      </c>
      <c r="E5070" s="37" t="s">
        <v>2627</v>
      </c>
      <c r="F5070" s="54" t="s">
        <v>4</v>
      </c>
    </row>
    <row r="5071" spans="1:6" ht="24.95" customHeight="1" x14ac:dyDescent="0.2">
      <c r="A5071" s="35">
        <v>5069</v>
      </c>
      <c r="B5071" s="36" t="s">
        <v>4395</v>
      </c>
      <c r="C5071" s="3">
        <v>5</v>
      </c>
      <c r="D5071" s="4">
        <v>2</v>
      </c>
      <c r="E5071" s="37">
        <v>44292</v>
      </c>
      <c r="F5071" s="54" t="s">
        <v>220</v>
      </c>
    </row>
    <row r="5072" spans="1:6" ht="24.95" customHeight="1" x14ac:dyDescent="0.2">
      <c r="A5072" s="35">
        <v>5070</v>
      </c>
      <c r="B5072" s="36" t="s">
        <v>6507</v>
      </c>
      <c r="C5072" s="3">
        <f>'2023'!E404</f>
        <v>4.8</v>
      </c>
      <c r="D5072" s="4">
        <f>'2023'!F404</f>
        <v>1</v>
      </c>
      <c r="E5072" s="37">
        <v>45093</v>
      </c>
      <c r="F5072" s="53" t="s">
        <v>220</v>
      </c>
    </row>
    <row r="5073" spans="1:6" ht="24.95" customHeight="1" x14ac:dyDescent="0.2">
      <c r="A5073" s="35">
        <v>5071</v>
      </c>
      <c r="B5073" s="36" t="s">
        <v>4946</v>
      </c>
      <c r="C5073" s="3">
        <v>3.4754402224281744</v>
      </c>
      <c r="D5073" s="4">
        <v>1</v>
      </c>
      <c r="E5073" s="37" t="s">
        <v>2627</v>
      </c>
      <c r="F5073" s="54" t="s">
        <v>4</v>
      </c>
    </row>
    <row r="5074" spans="1:6" ht="23.25" customHeight="1" x14ac:dyDescent="0.2">
      <c r="A5074" s="115"/>
      <c r="B5074" s="116" t="s">
        <v>4956</v>
      </c>
      <c r="C5074" s="117">
        <f>SUBTOTAL(109,Table3[Pajamos 
(GBO)])</f>
        <v>309499611.60429716</v>
      </c>
      <c r="D5074" s="118">
        <f>SUBTOTAL(109,Table3[Žiūrovų sk. 
(ADM)])</f>
        <v>72017590</v>
      </c>
      <c r="E5074" s="119"/>
      <c r="F5074" s="120"/>
    </row>
    <row r="5075" spans="1:6" hidden="1" x14ac:dyDescent="0.2">
      <c r="A5075" s="126"/>
      <c r="B5075" s="38"/>
      <c r="C5075" s="127"/>
      <c r="D5075" s="128"/>
      <c r="E5075" s="129"/>
      <c r="F5075" s="126"/>
    </row>
  </sheetData>
  <mergeCells count="1">
    <mergeCell ref="A1:F1"/>
  </mergeCells>
  <pageMargins left="0.7" right="0.7" top="0.75" bottom="0.75" header="0.3" footer="0.3"/>
  <pageSetup paperSize="9" scale="4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5A64-E80A-4543-A789-F7A9A1A9C180}">
  <sheetPr>
    <tabColor rgb="FF8CC6A2"/>
  </sheetPr>
  <dimension ref="A1:J414"/>
  <sheetViews>
    <sheetView topLeftCell="A96" zoomScale="75" zoomScaleNormal="75" workbookViewId="0">
      <selection activeCell="B120" sqref="B120"/>
    </sheetView>
  </sheetViews>
  <sheetFormatPr defaultColWidth="0" defaultRowHeight="15" zeroHeight="1" x14ac:dyDescent="0.25"/>
  <cols>
    <col min="1" max="1" width="4" style="7" customWidth="1"/>
    <col min="2" max="2" width="21.5" style="7" customWidth="1"/>
    <col min="3" max="3" width="21.5" style="107" customWidth="1"/>
    <col min="4" max="4" width="14.5" style="97" customWidth="1"/>
    <col min="5" max="5" width="14.5" style="81" customWidth="1"/>
    <col min="6" max="6" width="14.5" style="82" customWidth="1"/>
    <col min="7" max="7" width="14.5" style="78" customWidth="1"/>
    <col min="8" max="8" width="14.5" style="109" customWidth="1"/>
    <col min="9" max="9" width="21.5" style="7" customWidth="1"/>
    <col min="10" max="10" width="0" style="7" hidden="1" customWidth="1"/>
    <col min="11" max="16384" width="6.19921875" style="7" hidden="1"/>
  </cols>
  <sheetData>
    <row r="1" spans="1:9" s="90" customFormat="1" ht="50.1" customHeight="1" x14ac:dyDescent="0.2">
      <c r="A1" s="132" t="s">
        <v>6535</v>
      </c>
      <c r="B1" s="133"/>
      <c r="C1" s="133"/>
      <c r="D1" s="133"/>
      <c r="E1" s="134"/>
      <c r="F1" s="135"/>
      <c r="G1" s="133"/>
      <c r="H1" s="133"/>
      <c r="I1" s="133"/>
    </row>
    <row r="2" spans="1:9" s="97" customFormat="1" ht="30" customHeight="1" x14ac:dyDescent="0.25">
      <c r="A2" s="91" t="s">
        <v>4954</v>
      </c>
      <c r="B2" s="92" t="s">
        <v>4963</v>
      </c>
      <c r="C2" s="93" t="s">
        <v>4964</v>
      </c>
      <c r="D2" s="92" t="s">
        <v>4965</v>
      </c>
      <c r="E2" s="94" t="s">
        <v>4966</v>
      </c>
      <c r="F2" s="95" t="s">
        <v>0</v>
      </c>
      <c r="G2" s="96" t="s">
        <v>4967</v>
      </c>
      <c r="H2" s="63" t="s">
        <v>1</v>
      </c>
      <c r="I2" s="92" t="s">
        <v>2</v>
      </c>
    </row>
    <row r="3" spans="1:9" ht="26.1" customHeight="1" x14ac:dyDescent="0.25">
      <c r="A3" s="1" t="s">
        <v>4396</v>
      </c>
      <c r="B3" s="2" t="s">
        <v>5002</v>
      </c>
      <c r="C3" s="2" t="s">
        <v>5002</v>
      </c>
      <c r="D3" s="1" t="s">
        <v>4984</v>
      </c>
      <c r="E3" s="3">
        <v>1373449</v>
      </c>
      <c r="F3" s="4">
        <v>194206</v>
      </c>
      <c r="G3" s="4">
        <v>15</v>
      </c>
      <c r="H3" s="5">
        <v>45289</v>
      </c>
      <c r="I3" s="6" t="s">
        <v>6</v>
      </c>
    </row>
    <row r="4" spans="1:9" ht="26.1" customHeight="1" x14ac:dyDescent="0.25">
      <c r="A4" s="1" t="s">
        <v>4971</v>
      </c>
      <c r="B4" s="2" t="s">
        <v>6536</v>
      </c>
      <c r="C4" s="2" t="s">
        <v>6536</v>
      </c>
      <c r="D4" s="1" t="s">
        <v>4984</v>
      </c>
      <c r="E4" s="3">
        <v>1319613.58</v>
      </c>
      <c r="F4" s="4">
        <v>195397</v>
      </c>
      <c r="G4" s="4">
        <v>16</v>
      </c>
      <c r="H4" s="5">
        <v>45310</v>
      </c>
      <c r="I4" s="6" t="s">
        <v>6537</v>
      </c>
    </row>
    <row r="5" spans="1:9" ht="26.1" customHeight="1" x14ac:dyDescent="0.25">
      <c r="A5" s="1" t="s">
        <v>4975</v>
      </c>
      <c r="B5" s="2" t="s">
        <v>6538</v>
      </c>
      <c r="C5" s="2" t="s">
        <v>6539</v>
      </c>
      <c r="D5" s="1" t="s">
        <v>4981</v>
      </c>
      <c r="E5" s="3">
        <v>1308627.6599999999</v>
      </c>
      <c r="F5" s="4">
        <v>226591</v>
      </c>
      <c r="G5" s="8">
        <v>31</v>
      </c>
      <c r="H5" s="5">
        <v>45457</v>
      </c>
      <c r="I5" s="6" t="s">
        <v>16</v>
      </c>
    </row>
    <row r="6" spans="1:9" ht="26.1" customHeight="1" x14ac:dyDescent="0.25">
      <c r="A6" s="1" t="s">
        <v>4978</v>
      </c>
      <c r="B6" s="2" t="s">
        <v>6540</v>
      </c>
      <c r="C6" s="2" t="s">
        <v>6541</v>
      </c>
      <c r="D6" s="1" t="s">
        <v>4970</v>
      </c>
      <c r="E6" s="3">
        <v>1201417.1700000002</v>
      </c>
      <c r="F6" s="4">
        <v>208807</v>
      </c>
      <c r="G6" s="8">
        <v>31</v>
      </c>
      <c r="H6" s="5">
        <v>45478</v>
      </c>
      <c r="I6" s="6" t="s">
        <v>10</v>
      </c>
    </row>
    <row r="7" spans="1:9" ht="25.5" customHeight="1" x14ac:dyDescent="0.25">
      <c r="A7" s="1" t="s">
        <v>4982</v>
      </c>
      <c r="B7" s="2" t="s">
        <v>6542</v>
      </c>
      <c r="C7" s="2" t="s">
        <v>6543</v>
      </c>
      <c r="D7" s="1" t="s">
        <v>5025</v>
      </c>
      <c r="E7" s="3">
        <v>891792.39999999991</v>
      </c>
      <c r="F7" s="4">
        <v>144119</v>
      </c>
      <c r="G7" s="8">
        <v>36</v>
      </c>
      <c r="H7" s="5">
        <v>45625</v>
      </c>
      <c r="I7" s="6" t="s">
        <v>16</v>
      </c>
    </row>
    <row r="8" spans="1:9" ht="26.1" customHeight="1" x14ac:dyDescent="0.25">
      <c r="A8" s="1" t="s">
        <v>4985</v>
      </c>
      <c r="B8" s="2" t="s">
        <v>6544</v>
      </c>
      <c r="C8" s="2" t="s">
        <v>6544</v>
      </c>
      <c r="D8" s="1" t="s">
        <v>4970</v>
      </c>
      <c r="E8" s="3">
        <v>872564.59</v>
      </c>
      <c r="F8" s="4">
        <v>151283</v>
      </c>
      <c r="G8" s="8">
        <v>34</v>
      </c>
      <c r="H8" s="5">
        <v>45359</v>
      </c>
      <c r="I8" s="6" t="s">
        <v>10</v>
      </c>
    </row>
    <row r="9" spans="1:9" ht="26.1" customHeight="1" x14ac:dyDescent="0.25">
      <c r="A9" s="1" t="s">
        <v>4989</v>
      </c>
      <c r="B9" s="2" t="s">
        <v>6545</v>
      </c>
      <c r="C9" s="2" t="s">
        <v>6546</v>
      </c>
      <c r="D9" s="1" t="s">
        <v>4970</v>
      </c>
      <c r="E9" s="3">
        <v>856146.09000000008</v>
      </c>
      <c r="F9" s="4">
        <v>118875</v>
      </c>
      <c r="G9" s="8">
        <v>19</v>
      </c>
      <c r="H9" s="5">
        <v>45513</v>
      </c>
      <c r="I9" s="6" t="s">
        <v>6547</v>
      </c>
    </row>
    <row r="10" spans="1:9" ht="26.1" customHeight="1" x14ac:dyDescent="0.25">
      <c r="A10" s="1" t="s">
        <v>4992</v>
      </c>
      <c r="B10" s="2" t="s">
        <v>6548</v>
      </c>
      <c r="C10" s="2" t="s">
        <v>6549</v>
      </c>
      <c r="D10" s="1" t="s">
        <v>5025</v>
      </c>
      <c r="E10" s="3">
        <v>815729.43</v>
      </c>
      <c r="F10" s="4">
        <v>102575</v>
      </c>
      <c r="G10" s="8">
        <v>21</v>
      </c>
      <c r="H10" s="5">
        <v>45352</v>
      </c>
      <c r="I10" s="6" t="s">
        <v>25</v>
      </c>
    </row>
    <row r="11" spans="1:9" ht="26.1" customHeight="1" x14ac:dyDescent="0.25">
      <c r="A11" s="1" t="s">
        <v>4995</v>
      </c>
      <c r="B11" s="2" t="s">
        <v>6550</v>
      </c>
      <c r="C11" s="2" t="s">
        <v>6551</v>
      </c>
      <c r="D11" s="1" t="s">
        <v>4970</v>
      </c>
      <c r="E11" s="3">
        <v>766286.09000000008</v>
      </c>
      <c r="F11" s="4">
        <v>99701</v>
      </c>
      <c r="G11" s="8">
        <v>15</v>
      </c>
      <c r="H11" s="5">
        <v>45499</v>
      </c>
      <c r="I11" s="6" t="s">
        <v>16</v>
      </c>
    </row>
    <row r="12" spans="1:9" ht="25.5" customHeight="1" x14ac:dyDescent="0.25">
      <c r="A12" s="1" t="s">
        <v>4998</v>
      </c>
      <c r="B12" s="2" t="s">
        <v>6552</v>
      </c>
      <c r="C12" s="2" t="s">
        <v>6552</v>
      </c>
      <c r="D12" s="1" t="s">
        <v>4984</v>
      </c>
      <c r="E12" s="3">
        <v>697613.15</v>
      </c>
      <c r="F12" s="4">
        <v>94900</v>
      </c>
      <c r="G12" s="8">
        <v>12</v>
      </c>
      <c r="H12" s="5">
        <v>45338</v>
      </c>
      <c r="I12" s="6" t="s">
        <v>1200</v>
      </c>
    </row>
    <row r="13" spans="1:9" ht="26.1" customHeight="1" x14ac:dyDescent="0.25">
      <c r="A13" s="1" t="s">
        <v>5001</v>
      </c>
      <c r="B13" s="2" t="s">
        <v>6553</v>
      </c>
      <c r="C13" s="2" t="s">
        <v>6554</v>
      </c>
      <c r="D13" s="1" t="s">
        <v>4974</v>
      </c>
      <c r="E13" s="3">
        <v>683624.38</v>
      </c>
      <c r="F13" s="4">
        <v>83094</v>
      </c>
      <c r="G13" s="8">
        <v>22</v>
      </c>
      <c r="H13" s="5">
        <v>45611</v>
      </c>
      <c r="I13" s="6" t="s">
        <v>103</v>
      </c>
    </row>
    <row r="14" spans="1:9" ht="25.5" customHeight="1" x14ac:dyDescent="0.25">
      <c r="A14" s="1" t="s">
        <v>5003</v>
      </c>
      <c r="B14" s="2" t="s">
        <v>6555</v>
      </c>
      <c r="C14" s="2" t="s">
        <v>6555</v>
      </c>
      <c r="D14" s="1" t="s">
        <v>4984</v>
      </c>
      <c r="E14" s="3">
        <v>539233</v>
      </c>
      <c r="F14" s="4">
        <v>75942</v>
      </c>
      <c r="G14" s="8" t="s">
        <v>5742</v>
      </c>
      <c r="H14" s="5">
        <v>45597</v>
      </c>
      <c r="I14" s="6" t="s">
        <v>6</v>
      </c>
    </row>
    <row r="15" spans="1:9" ht="26.1" customHeight="1" x14ac:dyDescent="0.25">
      <c r="A15" s="1" t="s">
        <v>5006</v>
      </c>
      <c r="B15" s="2" t="s">
        <v>6556</v>
      </c>
      <c r="C15" s="2" t="s">
        <v>6557</v>
      </c>
      <c r="D15" s="1" t="s">
        <v>4970</v>
      </c>
      <c r="E15" s="3">
        <v>531311.1100000001</v>
      </c>
      <c r="F15" s="4">
        <v>98478</v>
      </c>
      <c r="G15" s="8">
        <v>20</v>
      </c>
      <c r="H15" s="5">
        <v>45436</v>
      </c>
      <c r="I15" s="6" t="s">
        <v>6547</v>
      </c>
    </row>
    <row r="16" spans="1:9" ht="26.1" customHeight="1" x14ac:dyDescent="0.25">
      <c r="A16" s="1" t="s">
        <v>5009</v>
      </c>
      <c r="B16" s="2" t="s">
        <v>6558</v>
      </c>
      <c r="C16" s="2" t="s">
        <v>6559</v>
      </c>
      <c r="D16" s="1" t="s">
        <v>4970</v>
      </c>
      <c r="E16" s="3">
        <v>436514.68</v>
      </c>
      <c r="F16" s="4">
        <v>55916</v>
      </c>
      <c r="G16" s="4">
        <v>14</v>
      </c>
      <c r="H16" s="5">
        <v>45590</v>
      </c>
      <c r="I16" s="6" t="s">
        <v>6547</v>
      </c>
    </row>
    <row r="17" spans="1:9" ht="26.1" customHeight="1" x14ac:dyDescent="0.25">
      <c r="A17" s="1" t="s">
        <v>5012</v>
      </c>
      <c r="B17" s="2" t="s">
        <v>6560</v>
      </c>
      <c r="C17" s="2" t="s">
        <v>6560</v>
      </c>
      <c r="D17" s="1" t="s">
        <v>4984</v>
      </c>
      <c r="E17" s="3">
        <v>432240</v>
      </c>
      <c r="F17" s="4">
        <v>54706</v>
      </c>
      <c r="G17" s="8" t="s">
        <v>5742</v>
      </c>
      <c r="H17" s="5">
        <v>45646</v>
      </c>
      <c r="I17" s="6" t="s">
        <v>6</v>
      </c>
    </row>
    <row r="18" spans="1:9" ht="26.1" customHeight="1" x14ac:dyDescent="0.25">
      <c r="A18" s="1" t="s">
        <v>5016</v>
      </c>
      <c r="B18" s="2" t="s">
        <v>6561</v>
      </c>
      <c r="C18" s="2" t="s">
        <v>6562</v>
      </c>
      <c r="D18" s="1" t="s">
        <v>6563</v>
      </c>
      <c r="E18" s="3">
        <v>362814.87</v>
      </c>
      <c r="F18" s="4">
        <v>52027</v>
      </c>
      <c r="G18" s="4">
        <v>20</v>
      </c>
      <c r="H18" s="5">
        <v>45310</v>
      </c>
      <c r="I18" s="6" t="s">
        <v>16</v>
      </c>
    </row>
    <row r="19" spans="1:9" ht="26.1" customHeight="1" x14ac:dyDescent="0.25">
      <c r="A19" s="1" t="s">
        <v>5019</v>
      </c>
      <c r="B19" s="2" t="s">
        <v>5048</v>
      </c>
      <c r="C19" s="2" t="s">
        <v>5049</v>
      </c>
      <c r="D19" s="1" t="s">
        <v>5050</v>
      </c>
      <c r="E19" s="3">
        <v>306117.81999999995</v>
      </c>
      <c r="F19" s="4">
        <v>58309</v>
      </c>
      <c r="G19" s="4">
        <v>29</v>
      </c>
      <c r="H19" s="5">
        <v>45282</v>
      </c>
      <c r="I19" s="6" t="s">
        <v>10</v>
      </c>
    </row>
    <row r="20" spans="1:9" ht="26.1" customHeight="1" x14ac:dyDescent="0.25">
      <c r="A20" s="1" t="s">
        <v>5022</v>
      </c>
      <c r="B20" s="2" t="s">
        <v>6564</v>
      </c>
      <c r="C20" s="2" t="s">
        <v>6564</v>
      </c>
      <c r="D20" s="1" t="s">
        <v>4984</v>
      </c>
      <c r="E20" s="3">
        <v>292423.93000000005</v>
      </c>
      <c r="F20" s="4">
        <v>42681</v>
      </c>
      <c r="G20" s="8">
        <v>16</v>
      </c>
      <c r="H20" s="5">
        <v>45555</v>
      </c>
      <c r="I20" s="6" t="s">
        <v>5039</v>
      </c>
    </row>
    <row r="21" spans="1:9" ht="26.1" customHeight="1" x14ac:dyDescent="0.25">
      <c r="A21" s="1" t="s">
        <v>5027</v>
      </c>
      <c r="B21" s="2" t="s">
        <v>6565</v>
      </c>
      <c r="C21" s="2" t="s">
        <v>6566</v>
      </c>
      <c r="D21" s="1" t="s">
        <v>5120</v>
      </c>
      <c r="E21" s="3">
        <v>288816.21000000002</v>
      </c>
      <c r="F21" s="4">
        <v>52837</v>
      </c>
      <c r="G21" s="8">
        <v>19</v>
      </c>
      <c r="H21" s="5">
        <v>45562</v>
      </c>
      <c r="I21" s="6" t="s">
        <v>4</v>
      </c>
    </row>
    <row r="22" spans="1:9" ht="26.1" customHeight="1" x14ac:dyDescent="0.25">
      <c r="A22" s="1" t="s">
        <v>5030</v>
      </c>
      <c r="B22" s="2" t="s">
        <v>5007</v>
      </c>
      <c r="C22" s="2" t="s">
        <v>6567</v>
      </c>
      <c r="D22" s="1" t="s">
        <v>4974</v>
      </c>
      <c r="E22" s="3">
        <v>279504.17</v>
      </c>
      <c r="F22" s="4">
        <v>48592</v>
      </c>
      <c r="G22" s="4">
        <v>15</v>
      </c>
      <c r="H22" s="5">
        <v>45275</v>
      </c>
      <c r="I22" s="6" t="s">
        <v>25</v>
      </c>
    </row>
    <row r="23" spans="1:9" ht="26.1" customHeight="1" x14ac:dyDescent="0.25">
      <c r="A23" s="1" t="s">
        <v>5032</v>
      </c>
      <c r="B23" s="2" t="s">
        <v>6568</v>
      </c>
      <c r="C23" s="2" t="s">
        <v>6569</v>
      </c>
      <c r="D23" s="1" t="s">
        <v>4970</v>
      </c>
      <c r="E23" s="3">
        <v>276885.58999999997</v>
      </c>
      <c r="F23" s="4">
        <v>49991</v>
      </c>
      <c r="G23" s="4">
        <v>26</v>
      </c>
      <c r="H23" s="5">
        <v>45590</v>
      </c>
      <c r="I23" s="6" t="s">
        <v>10</v>
      </c>
    </row>
    <row r="24" spans="1:9" ht="26.1" customHeight="1" x14ac:dyDescent="0.25">
      <c r="A24" s="1" t="s">
        <v>5034</v>
      </c>
      <c r="B24" s="2" t="s">
        <v>6570</v>
      </c>
      <c r="C24" s="2" t="s">
        <v>6571</v>
      </c>
      <c r="D24" s="1" t="s">
        <v>4970</v>
      </c>
      <c r="E24" s="3">
        <v>271467.61</v>
      </c>
      <c r="F24" s="4">
        <v>35008</v>
      </c>
      <c r="G24" s="4">
        <v>20</v>
      </c>
      <c r="H24" s="5">
        <v>45569</v>
      </c>
      <c r="I24" s="6" t="s">
        <v>25</v>
      </c>
    </row>
    <row r="25" spans="1:9" ht="26.1" customHeight="1" x14ac:dyDescent="0.25">
      <c r="A25" s="1" t="s">
        <v>5037</v>
      </c>
      <c r="B25" s="98" t="s">
        <v>6572</v>
      </c>
      <c r="C25" s="2" t="s">
        <v>6573</v>
      </c>
      <c r="D25" s="1" t="s">
        <v>4970</v>
      </c>
      <c r="E25" s="3">
        <v>237660.22999999998</v>
      </c>
      <c r="F25" s="4">
        <v>32151</v>
      </c>
      <c r="G25" s="8">
        <v>16</v>
      </c>
      <c r="H25" s="5">
        <v>45450</v>
      </c>
      <c r="I25" s="6" t="s">
        <v>6547</v>
      </c>
    </row>
    <row r="26" spans="1:9" ht="26.1" customHeight="1" x14ac:dyDescent="0.25">
      <c r="A26" s="1" t="s">
        <v>5040</v>
      </c>
      <c r="B26" s="2" t="s">
        <v>6574</v>
      </c>
      <c r="C26" s="2" t="s">
        <v>6575</v>
      </c>
      <c r="D26" s="1" t="s">
        <v>4981</v>
      </c>
      <c r="E26" s="3">
        <v>229845.79</v>
      </c>
      <c r="F26" s="4">
        <v>37945</v>
      </c>
      <c r="G26" s="8">
        <v>22</v>
      </c>
      <c r="H26" s="5">
        <v>45653</v>
      </c>
      <c r="I26" s="6" t="s">
        <v>103</v>
      </c>
    </row>
    <row r="27" spans="1:9" ht="26.1" customHeight="1" x14ac:dyDescent="0.25">
      <c r="A27" s="1" t="s">
        <v>5042</v>
      </c>
      <c r="B27" s="2" t="s">
        <v>6576</v>
      </c>
      <c r="C27" s="2" t="s">
        <v>6576</v>
      </c>
      <c r="D27" s="1" t="s">
        <v>4970</v>
      </c>
      <c r="E27" s="3">
        <v>215290.92</v>
      </c>
      <c r="F27" s="4">
        <v>31512</v>
      </c>
      <c r="G27" s="8">
        <v>20</v>
      </c>
      <c r="H27" s="5">
        <v>45541</v>
      </c>
      <c r="I27" s="6" t="s">
        <v>25</v>
      </c>
    </row>
    <row r="28" spans="1:9" ht="26.1" customHeight="1" x14ac:dyDescent="0.25">
      <c r="A28" s="1" t="s">
        <v>5044</v>
      </c>
      <c r="B28" s="2" t="s">
        <v>6577</v>
      </c>
      <c r="C28" s="2" t="s">
        <v>6578</v>
      </c>
      <c r="D28" s="1" t="s">
        <v>4970</v>
      </c>
      <c r="E28" s="3">
        <v>191709.73</v>
      </c>
      <c r="F28" s="4">
        <v>30474</v>
      </c>
      <c r="G28" s="4">
        <v>31</v>
      </c>
      <c r="H28" s="5" t="s">
        <v>6579</v>
      </c>
      <c r="I28" s="6" t="s">
        <v>16</v>
      </c>
    </row>
    <row r="29" spans="1:9" ht="26.1" customHeight="1" x14ac:dyDescent="0.25">
      <c r="A29" s="1" t="s">
        <v>5047</v>
      </c>
      <c r="B29" s="2" t="s">
        <v>6580</v>
      </c>
      <c r="C29" s="2" t="s">
        <v>6581</v>
      </c>
      <c r="D29" s="1" t="s">
        <v>4970</v>
      </c>
      <c r="E29" s="3">
        <v>189998.16</v>
      </c>
      <c r="F29" s="4">
        <v>27089</v>
      </c>
      <c r="G29" s="8">
        <v>16</v>
      </c>
      <c r="H29" s="5">
        <v>45380</v>
      </c>
      <c r="I29" s="6" t="s">
        <v>25</v>
      </c>
    </row>
    <row r="30" spans="1:9" ht="25.5" customHeight="1" x14ac:dyDescent="0.25">
      <c r="A30" s="1" t="s">
        <v>5051</v>
      </c>
      <c r="B30" s="2" t="s">
        <v>6582</v>
      </c>
      <c r="C30" s="2" t="s">
        <v>6583</v>
      </c>
      <c r="D30" s="1" t="s">
        <v>4970</v>
      </c>
      <c r="E30" s="3">
        <v>174726.98</v>
      </c>
      <c r="F30" s="4">
        <v>24708</v>
      </c>
      <c r="G30" s="8">
        <v>17</v>
      </c>
      <c r="H30" s="5">
        <v>45471</v>
      </c>
      <c r="I30" s="6" t="s">
        <v>103</v>
      </c>
    </row>
    <row r="31" spans="1:9" ht="26.1" customHeight="1" x14ac:dyDescent="0.25">
      <c r="A31" s="1" t="s">
        <v>5054</v>
      </c>
      <c r="B31" s="2" t="s">
        <v>6584</v>
      </c>
      <c r="C31" s="2" t="s">
        <v>6585</v>
      </c>
      <c r="D31" s="1" t="s">
        <v>4970</v>
      </c>
      <c r="E31" s="3">
        <v>170316.24</v>
      </c>
      <c r="F31" s="4">
        <v>23254</v>
      </c>
      <c r="G31" s="4">
        <v>16</v>
      </c>
      <c r="H31" s="5">
        <v>45583</v>
      </c>
      <c r="I31" s="6" t="s">
        <v>103</v>
      </c>
    </row>
    <row r="32" spans="1:9" ht="26.1" customHeight="1" x14ac:dyDescent="0.25">
      <c r="A32" s="1" t="s">
        <v>5057</v>
      </c>
      <c r="B32" s="2" t="s">
        <v>6586</v>
      </c>
      <c r="C32" s="2" t="s">
        <v>6587</v>
      </c>
      <c r="D32" s="1" t="s">
        <v>4970</v>
      </c>
      <c r="E32" s="3">
        <v>162550.93999999997</v>
      </c>
      <c r="F32" s="4">
        <v>23743</v>
      </c>
      <c r="G32" s="8">
        <v>16</v>
      </c>
      <c r="H32" s="5" t="s">
        <v>6588</v>
      </c>
      <c r="I32" s="6" t="s">
        <v>426</v>
      </c>
    </row>
    <row r="33" spans="1:9" ht="26.1" customHeight="1" x14ac:dyDescent="0.25">
      <c r="A33" s="1" t="s">
        <v>5061</v>
      </c>
      <c r="B33" s="2" t="s">
        <v>6589</v>
      </c>
      <c r="C33" s="2" t="s">
        <v>6590</v>
      </c>
      <c r="D33" s="1" t="s">
        <v>4970</v>
      </c>
      <c r="E33" s="3">
        <v>159871.26999999999</v>
      </c>
      <c r="F33" s="4">
        <v>24563</v>
      </c>
      <c r="G33" s="8">
        <v>29</v>
      </c>
      <c r="H33" s="5">
        <v>45632</v>
      </c>
      <c r="I33" s="6" t="s">
        <v>10</v>
      </c>
    </row>
    <row r="34" spans="1:9" ht="26.1" customHeight="1" x14ac:dyDescent="0.25">
      <c r="A34" s="1" t="s">
        <v>5064</v>
      </c>
      <c r="B34" s="2" t="s">
        <v>6591</v>
      </c>
      <c r="C34" s="2" t="s">
        <v>6592</v>
      </c>
      <c r="D34" s="1" t="s">
        <v>4970</v>
      </c>
      <c r="E34" s="3">
        <v>159665.65000000002</v>
      </c>
      <c r="F34" s="4">
        <v>24275</v>
      </c>
      <c r="G34" s="8">
        <v>14</v>
      </c>
      <c r="H34" s="5">
        <v>45604</v>
      </c>
      <c r="I34" s="6" t="s">
        <v>25</v>
      </c>
    </row>
    <row r="35" spans="1:9" ht="25.5" customHeight="1" x14ac:dyDescent="0.25">
      <c r="A35" s="1" t="s">
        <v>5067</v>
      </c>
      <c r="B35" s="2" t="s">
        <v>6593</v>
      </c>
      <c r="C35" s="2" t="s">
        <v>6594</v>
      </c>
      <c r="D35" s="1" t="s">
        <v>4970</v>
      </c>
      <c r="E35" s="3">
        <v>144773.95000000001</v>
      </c>
      <c r="F35" s="4">
        <v>20851</v>
      </c>
      <c r="G35" s="4">
        <v>16</v>
      </c>
      <c r="H35" s="5">
        <v>45303</v>
      </c>
      <c r="I35" s="6" t="s">
        <v>426</v>
      </c>
    </row>
    <row r="36" spans="1:9" ht="25.5" customHeight="1" x14ac:dyDescent="0.25">
      <c r="A36" s="1" t="s">
        <v>5070</v>
      </c>
      <c r="B36" s="2" t="s">
        <v>6595</v>
      </c>
      <c r="C36" s="2" t="s">
        <v>6596</v>
      </c>
      <c r="D36" s="1" t="s">
        <v>4970</v>
      </c>
      <c r="E36" s="3">
        <v>142024.56</v>
      </c>
      <c r="F36" s="4">
        <v>20080</v>
      </c>
      <c r="G36" s="8">
        <v>15</v>
      </c>
      <c r="H36" s="5">
        <v>45520</v>
      </c>
      <c r="I36" s="6" t="s">
        <v>16</v>
      </c>
    </row>
    <row r="37" spans="1:9" ht="26.1" customHeight="1" x14ac:dyDescent="0.25">
      <c r="A37" s="1" t="s">
        <v>5073</v>
      </c>
      <c r="B37" s="2" t="s">
        <v>6597</v>
      </c>
      <c r="C37" s="2" t="s">
        <v>6598</v>
      </c>
      <c r="D37" s="1" t="s">
        <v>4970</v>
      </c>
      <c r="E37" s="3">
        <v>140820.03</v>
      </c>
      <c r="F37" s="4">
        <v>21147</v>
      </c>
      <c r="G37" s="4">
        <v>15</v>
      </c>
      <c r="H37" s="5">
        <v>45296</v>
      </c>
      <c r="I37" s="6" t="s">
        <v>45</v>
      </c>
    </row>
    <row r="38" spans="1:9" ht="25.5" customHeight="1" x14ac:dyDescent="0.25">
      <c r="A38" s="1" t="s">
        <v>5077</v>
      </c>
      <c r="B38" s="2" t="s">
        <v>6599</v>
      </c>
      <c r="C38" s="2" t="s">
        <v>6600</v>
      </c>
      <c r="D38" s="1" t="s">
        <v>6601</v>
      </c>
      <c r="E38" s="3">
        <v>139390.89000000004</v>
      </c>
      <c r="F38" s="4">
        <v>27037</v>
      </c>
      <c r="G38" s="8">
        <v>20</v>
      </c>
      <c r="H38" s="5">
        <v>45331</v>
      </c>
      <c r="I38" s="6" t="s">
        <v>4</v>
      </c>
    </row>
    <row r="39" spans="1:9" ht="26.1" customHeight="1" x14ac:dyDescent="0.25">
      <c r="A39" s="1" t="s">
        <v>5080</v>
      </c>
      <c r="B39" s="2" t="s">
        <v>6602</v>
      </c>
      <c r="C39" s="2" t="s">
        <v>6602</v>
      </c>
      <c r="D39" s="1" t="s">
        <v>6603</v>
      </c>
      <c r="E39" s="3">
        <v>138100.32</v>
      </c>
      <c r="F39" s="4">
        <v>20092</v>
      </c>
      <c r="G39" s="4">
        <v>21</v>
      </c>
      <c r="H39" s="5">
        <v>45317</v>
      </c>
      <c r="I39" s="6" t="s">
        <v>5864</v>
      </c>
    </row>
    <row r="40" spans="1:9" ht="25.5" customHeight="1" x14ac:dyDescent="0.25">
      <c r="A40" s="1" t="s">
        <v>5084</v>
      </c>
      <c r="B40" s="2" t="s">
        <v>6604</v>
      </c>
      <c r="C40" s="2" t="s">
        <v>6605</v>
      </c>
      <c r="D40" s="1" t="s">
        <v>5120</v>
      </c>
      <c r="E40" s="3">
        <v>129818.69999999998</v>
      </c>
      <c r="F40" s="4">
        <v>19224</v>
      </c>
      <c r="G40" s="8">
        <v>20</v>
      </c>
      <c r="H40" s="5">
        <v>45562</v>
      </c>
      <c r="I40" s="6" t="s">
        <v>5091</v>
      </c>
    </row>
    <row r="41" spans="1:9" ht="25.5" customHeight="1" x14ac:dyDescent="0.25">
      <c r="A41" s="1" t="s">
        <v>5087</v>
      </c>
      <c r="B41" s="2" t="s">
        <v>6606</v>
      </c>
      <c r="C41" s="2" t="s">
        <v>6607</v>
      </c>
      <c r="D41" s="1" t="s">
        <v>4970</v>
      </c>
      <c r="E41" s="3">
        <v>122322.7</v>
      </c>
      <c r="F41" s="4">
        <v>18392</v>
      </c>
      <c r="G41" s="8">
        <v>19</v>
      </c>
      <c r="H41" s="5">
        <v>45548</v>
      </c>
      <c r="I41" s="6" t="s">
        <v>4</v>
      </c>
    </row>
    <row r="42" spans="1:9" ht="26.1" customHeight="1" x14ac:dyDescent="0.25">
      <c r="A42" s="1" t="s">
        <v>5092</v>
      </c>
      <c r="B42" s="2" t="s">
        <v>6608</v>
      </c>
      <c r="C42" s="2" t="s">
        <v>6609</v>
      </c>
      <c r="D42" s="1" t="s">
        <v>4970</v>
      </c>
      <c r="E42" s="3">
        <v>121991.32</v>
      </c>
      <c r="F42" s="4">
        <v>17653</v>
      </c>
      <c r="G42" s="8">
        <v>16</v>
      </c>
      <c r="H42" s="5">
        <v>45422</v>
      </c>
      <c r="I42" s="6" t="s">
        <v>16</v>
      </c>
    </row>
    <row r="43" spans="1:9" ht="26.1" customHeight="1" x14ac:dyDescent="0.25">
      <c r="A43" s="1" t="s">
        <v>5095</v>
      </c>
      <c r="B43" s="2" t="s">
        <v>6610</v>
      </c>
      <c r="C43" s="2" t="s">
        <v>6611</v>
      </c>
      <c r="D43" s="1" t="s">
        <v>6612</v>
      </c>
      <c r="E43" s="3">
        <v>114341.33</v>
      </c>
      <c r="F43" s="4">
        <v>15713</v>
      </c>
      <c r="G43" s="8">
        <v>20</v>
      </c>
      <c r="H43" s="5">
        <v>45436</v>
      </c>
      <c r="I43" s="6" t="s">
        <v>25</v>
      </c>
    </row>
    <row r="44" spans="1:9" ht="25.5" customHeight="1" x14ac:dyDescent="0.25">
      <c r="A44" s="1" t="s">
        <v>5098</v>
      </c>
      <c r="B44" s="2" t="s">
        <v>6613</v>
      </c>
      <c r="C44" s="2" t="s">
        <v>6614</v>
      </c>
      <c r="D44" s="1" t="s">
        <v>4970</v>
      </c>
      <c r="E44" s="3">
        <v>103805.87</v>
      </c>
      <c r="F44" s="4">
        <v>14906</v>
      </c>
      <c r="G44" s="4">
        <v>19</v>
      </c>
      <c r="H44" s="5">
        <v>45408</v>
      </c>
      <c r="I44" s="6" t="s">
        <v>10</v>
      </c>
    </row>
    <row r="45" spans="1:9" ht="26.1" customHeight="1" x14ac:dyDescent="0.25">
      <c r="A45" s="1" t="s">
        <v>5102</v>
      </c>
      <c r="B45" s="2" t="s">
        <v>6615</v>
      </c>
      <c r="C45" s="2" t="s">
        <v>6616</v>
      </c>
      <c r="D45" s="1" t="s">
        <v>4970</v>
      </c>
      <c r="E45" s="3">
        <v>101502.54</v>
      </c>
      <c r="F45" s="4">
        <v>19881</v>
      </c>
      <c r="G45" s="8">
        <v>25</v>
      </c>
      <c r="H45" s="5">
        <v>45429</v>
      </c>
      <c r="I45" s="6" t="s">
        <v>103</v>
      </c>
    </row>
    <row r="46" spans="1:9" ht="26.1" customHeight="1" x14ac:dyDescent="0.25">
      <c r="A46" s="1" t="s">
        <v>5105</v>
      </c>
      <c r="B46" s="2" t="s">
        <v>6617</v>
      </c>
      <c r="C46" s="2" t="s">
        <v>6618</v>
      </c>
      <c r="D46" s="1" t="s">
        <v>6619</v>
      </c>
      <c r="E46" s="3">
        <v>100228.86</v>
      </c>
      <c r="F46" s="4">
        <v>19296</v>
      </c>
      <c r="G46" s="4">
        <v>19</v>
      </c>
      <c r="H46" s="5">
        <v>45401</v>
      </c>
      <c r="I46" s="6" t="s">
        <v>5091</v>
      </c>
    </row>
    <row r="47" spans="1:9" ht="26.1" customHeight="1" x14ac:dyDescent="0.25">
      <c r="A47" s="1" t="s">
        <v>5108</v>
      </c>
      <c r="B47" s="2" t="s">
        <v>6620</v>
      </c>
      <c r="C47" s="2" t="s">
        <v>6621</v>
      </c>
      <c r="D47" s="1" t="s">
        <v>4970</v>
      </c>
      <c r="E47" s="3">
        <v>95429.92</v>
      </c>
      <c r="F47" s="4">
        <v>13875</v>
      </c>
      <c r="G47" s="8">
        <v>15</v>
      </c>
      <c r="H47" s="5">
        <v>45422</v>
      </c>
      <c r="I47" s="6" t="s">
        <v>6547</v>
      </c>
    </row>
    <row r="48" spans="1:9" ht="26.1" customHeight="1" x14ac:dyDescent="0.25">
      <c r="A48" s="1" t="s">
        <v>5111</v>
      </c>
      <c r="B48" s="2" t="s">
        <v>6622</v>
      </c>
      <c r="C48" s="2" t="s">
        <v>6623</v>
      </c>
      <c r="D48" s="1" t="s">
        <v>6624</v>
      </c>
      <c r="E48" s="3">
        <v>95209.16</v>
      </c>
      <c r="F48" s="4">
        <v>13079</v>
      </c>
      <c r="G48" s="4">
        <v>16</v>
      </c>
      <c r="H48" s="5">
        <v>45401</v>
      </c>
      <c r="I48" s="6" t="s">
        <v>4</v>
      </c>
    </row>
    <row r="49" spans="1:9" ht="26.1" customHeight="1" x14ac:dyDescent="0.25">
      <c r="A49" s="1" t="s">
        <v>5114</v>
      </c>
      <c r="B49" s="2" t="s">
        <v>6625</v>
      </c>
      <c r="C49" s="2" t="s">
        <v>6626</v>
      </c>
      <c r="D49" s="1" t="s">
        <v>4970</v>
      </c>
      <c r="E49" s="3">
        <v>94036.73</v>
      </c>
      <c r="F49" s="4">
        <v>13632</v>
      </c>
      <c r="G49" s="8">
        <v>14</v>
      </c>
      <c r="H49" s="5" t="s">
        <v>6588</v>
      </c>
      <c r="I49" s="6" t="s">
        <v>6627</v>
      </c>
    </row>
    <row r="50" spans="1:9" ht="26.1" customHeight="1" x14ac:dyDescent="0.25">
      <c r="A50" s="1" t="s">
        <v>5117</v>
      </c>
      <c r="B50" s="2" t="s">
        <v>6628</v>
      </c>
      <c r="C50" s="2" t="s">
        <v>6629</v>
      </c>
      <c r="D50" s="1" t="s">
        <v>6630</v>
      </c>
      <c r="E50" s="3">
        <v>93489.4</v>
      </c>
      <c r="F50" s="4">
        <v>13824</v>
      </c>
      <c r="G50" s="4">
        <v>16</v>
      </c>
      <c r="H50" s="5">
        <v>45590</v>
      </c>
      <c r="I50" s="6" t="s">
        <v>5091</v>
      </c>
    </row>
    <row r="51" spans="1:9" ht="26.1" customHeight="1" x14ac:dyDescent="0.25">
      <c r="A51" s="1" t="s">
        <v>5121</v>
      </c>
      <c r="B51" s="2" t="s">
        <v>6631</v>
      </c>
      <c r="C51" s="2" t="s">
        <v>6632</v>
      </c>
      <c r="D51" s="1" t="s">
        <v>4970</v>
      </c>
      <c r="E51" s="3">
        <v>92107.12999999999</v>
      </c>
      <c r="F51" s="4">
        <v>13592</v>
      </c>
      <c r="G51" s="8">
        <v>20</v>
      </c>
      <c r="H51" s="5">
        <v>45415</v>
      </c>
      <c r="I51" s="6" t="s">
        <v>25</v>
      </c>
    </row>
    <row r="52" spans="1:9" ht="26.1" customHeight="1" x14ac:dyDescent="0.25">
      <c r="A52" s="1" t="s">
        <v>5124</v>
      </c>
      <c r="B52" s="2" t="s">
        <v>6633</v>
      </c>
      <c r="C52" s="2" t="s">
        <v>6634</v>
      </c>
      <c r="D52" s="1" t="s">
        <v>6635</v>
      </c>
      <c r="E52" s="3">
        <v>91706</v>
      </c>
      <c r="F52" s="4">
        <v>17440</v>
      </c>
      <c r="G52" s="8">
        <v>18</v>
      </c>
      <c r="H52" s="5">
        <v>45604</v>
      </c>
      <c r="I52" s="6" t="s">
        <v>129</v>
      </c>
    </row>
    <row r="53" spans="1:9" ht="26.1" customHeight="1" x14ac:dyDescent="0.25">
      <c r="A53" s="1" t="s">
        <v>5128</v>
      </c>
      <c r="B53" s="2" t="s">
        <v>6636</v>
      </c>
      <c r="C53" s="2" t="s">
        <v>6637</v>
      </c>
      <c r="D53" s="1" t="s">
        <v>4970</v>
      </c>
      <c r="E53" s="3">
        <v>89050.95</v>
      </c>
      <c r="F53" s="4">
        <v>14132</v>
      </c>
      <c r="G53" s="8">
        <v>16</v>
      </c>
      <c r="H53" s="5">
        <v>45373</v>
      </c>
      <c r="I53" s="6" t="s">
        <v>6547</v>
      </c>
    </row>
    <row r="54" spans="1:9" ht="26.1" customHeight="1" x14ac:dyDescent="0.25">
      <c r="A54" s="1" t="s">
        <v>5131</v>
      </c>
      <c r="B54" s="2" t="s">
        <v>5115</v>
      </c>
      <c r="C54" s="2" t="s">
        <v>5116</v>
      </c>
      <c r="D54" s="1" t="s">
        <v>4970</v>
      </c>
      <c r="E54" s="3">
        <v>85002.4</v>
      </c>
      <c r="F54" s="4">
        <v>12705</v>
      </c>
      <c r="G54" s="4">
        <v>13</v>
      </c>
      <c r="H54" s="5">
        <v>45282</v>
      </c>
      <c r="I54" s="6" t="s">
        <v>25</v>
      </c>
    </row>
    <row r="55" spans="1:9" ht="26.1" customHeight="1" x14ac:dyDescent="0.25">
      <c r="A55" s="1" t="s">
        <v>5135</v>
      </c>
      <c r="B55" s="2" t="s">
        <v>6638</v>
      </c>
      <c r="C55" s="2" t="s">
        <v>6638</v>
      </c>
      <c r="D55" s="1" t="s">
        <v>4984</v>
      </c>
      <c r="E55" s="3">
        <v>82435.039999999994</v>
      </c>
      <c r="F55" s="4">
        <v>11920</v>
      </c>
      <c r="G55" s="4">
        <v>20</v>
      </c>
      <c r="H55" s="5">
        <v>45576</v>
      </c>
      <c r="I55" s="6" t="s">
        <v>5069</v>
      </c>
    </row>
    <row r="56" spans="1:9" ht="26.1" customHeight="1" x14ac:dyDescent="0.25">
      <c r="A56" s="1" t="s">
        <v>5138</v>
      </c>
      <c r="B56" s="2" t="s">
        <v>4996</v>
      </c>
      <c r="C56" s="2" t="s">
        <v>4997</v>
      </c>
      <c r="D56" s="1" t="s">
        <v>4974</v>
      </c>
      <c r="E56" s="3">
        <v>81387.02</v>
      </c>
      <c r="F56" s="4">
        <v>11491</v>
      </c>
      <c r="G56" s="4">
        <v>14</v>
      </c>
      <c r="H56" s="5">
        <v>45261</v>
      </c>
      <c r="I56" s="6" t="s">
        <v>45</v>
      </c>
    </row>
    <row r="57" spans="1:9" ht="26.1" customHeight="1" x14ac:dyDescent="0.25">
      <c r="A57" s="1" t="s">
        <v>5141</v>
      </c>
      <c r="B57" s="2" t="s">
        <v>6639</v>
      </c>
      <c r="C57" s="2" t="s">
        <v>6639</v>
      </c>
      <c r="D57" s="1" t="s">
        <v>4984</v>
      </c>
      <c r="E57" s="3">
        <v>80317.179999999993</v>
      </c>
      <c r="F57" s="4">
        <v>12369</v>
      </c>
      <c r="G57" s="8">
        <v>22</v>
      </c>
      <c r="H57" s="5">
        <v>45625</v>
      </c>
      <c r="I57" s="6" t="s">
        <v>4</v>
      </c>
    </row>
    <row r="58" spans="1:9" ht="26.1" customHeight="1" x14ac:dyDescent="0.25">
      <c r="A58" s="1" t="s">
        <v>5144</v>
      </c>
      <c r="B58" s="2" t="s">
        <v>6640</v>
      </c>
      <c r="C58" s="2" t="s">
        <v>6641</v>
      </c>
      <c r="D58" s="1" t="s">
        <v>4970</v>
      </c>
      <c r="E58" s="3">
        <v>79464.27</v>
      </c>
      <c r="F58" s="4">
        <v>11255</v>
      </c>
      <c r="G58" s="8">
        <v>15</v>
      </c>
      <c r="H58" s="5">
        <v>45618</v>
      </c>
      <c r="I58" s="6" t="s">
        <v>5091</v>
      </c>
    </row>
    <row r="59" spans="1:9" ht="26.1" customHeight="1" x14ac:dyDescent="0.25">
      <c r="A59" s="1" t="s">
        <v>5147</v>
      </c>
      <c r="B59" s="2" t="s">
        <v>6642</v>
      </c>
      <c r="C59" s="2" t="s">
        <v>6642</v>
      </c>
      <c r="D59" s="1" t="s">
        <v>4984</v>
      </c>
      <c r="E59" s="3">
        <v>78800.97</v>
      </c>
      <c r="F59" s="4">
        <v>13245</v>
      </c>
      <c r="G59" s="4">
        <v>15</v>
      </c>
      <c r="H59" s="5">
        <v>45394</v>
      </c>
      <c r="I59" s="6" t="s">
        <v>1200</v>
      </c>
    </row>
    <row r="60" spans="1:9" ht="26.1" customHeight="1" x14ac:dyDescent="0.25">
      <c r="A60" s="1" t="s">
        <v>5149</v>
      </c>
      <c r="B60" s="2" t="s">
        <v>6643</v>
      </c>
      <c r="C60" s="2" t="s">
        <v>6643</v>
      </c>
      <c r="D60" s="1" t="s">
        <v>6644</v>
      </c>
      <c r="E60" s="3">
        <v>78277.69</v>
      </c>
      <c r="F60" s="4">
        <v>11525</v>
      </c>
      <c r="G60" s="4">
        <v>20</v>
      </c>
      <c r="H60" s="5">
        <v>45394</v>
      </c>
      <c r="I60" s="6" t="s">
        <v>10</v>
      </c>
    </row>
    <row r="61" spans="1:9" ht="26.1" customHeight="1" x14ac:dyDescent="0.25">
      <c r="A61" s="1" t="s">
        <v>5152</v>
      </c>
      <c r="B61" s="2" t="s">
        <v>6645</v>
      </c>
      <c r="C61" s="2" t="s">
        <v>6646</v>
      </c>
      <c r="D61" s="1" t="s">
        <v>5083</v>
      </c>
      <c r="E61" s="3">
        <v>75800.739999999991</v>
      </c>
      <c r="F61" s="4">
        <v>14793</v>
      </c>
      <c r="G61" s="8">
        <v>18</v>
      </c>
      <c r="H61" s="5">
        <v>45345</v>
      </c>
      <c r="I61" s="6" t="s">
        <v>4</v>
      </c>
    </row>
    <row r="62" spans="1:9" ht="26.1" customHeight="1" x14ac:dyDescent="0.25">
      <c r="A62" s="1" t="s">
        <v>5155</v>
      </c>
      <c r="B62" s="2" t="s">
        <v>5970</v>
      </c>
      <c r="C62" s="2" t="s">
        <v>5970</v>
      </c>
      <c r="D62" s="1" t="s">
        <v>5971</v>
      </c>
      <c r="E62" s="3">
        <v>75235.360000000001</v>
      </c>
      <c r="F62" s="4">
        <v>11786</v>
      </c>
      <c r="G62" s="4">
        <v>24</v>
      </c>
      <c r="H62" s="5">
        <v>45303</v>
      </c>
      <c r="I62" s="6" t="s">
        <v>220</v>
      </c>
    </row>
    <row r="63" spans="1:9" ht="26.1" customHeight="1" x14ac:dyDescent="0.25">
      <c r="A63" s="1" t="s">
        <v>5157</v>
      </c>
      <c r="B63" s="2" t="s">
        <v>6647</v>
      </c>
      <c r="C63" s="2" t="s">
        <v>6648</v>
      </c>
      <c r="D63" s="1" t="s">
        <v>6649</v>
      </c>
      <c r="E63" s="3">
        <v>71223.510000000009</v>
      </c>
      <c r="F63" s="4">
        <v>13948</v>
      </c>
      <c r="G63" s="8">
        <v>17</v>
      </c>
      <c r="H63" s="5">
        <v>45513</v>
      </c>
      <c r="I63" s="6" t="s">
        <v>4</v>
      </c>
    </row>
    <row r="64" spans="1:9" ht="26.1" customHeight="1" x14ac:dyDescent="0.25">
      <c r="A64" s="1" t="s">
        <v>5160</v>
      </c>
      <c r="B64" s="2" t="s">
        <v>6650</v>
      </c>
      <c r="C64" s="2" t="s">
        <v>6651</v>
      </c>
      <c r="D64" s="1" t="s">
        <v>4970</v>
      </c>
      <c r="E64" s="3">
        <v>70573.710000000006</v>
      </c>
      <c r="F64" s="4">
        <v>10351</v>
      </c>
      <c r="G64" s="8">
        <v>13</v>
      </c>
      <c r="H64" s="5">
        <v>45373</v>
      </c>
      <c r="I64" s="6" t="s">
        <v>426</v>
      </c>
    </row>
    <row r="65" spans="1:9" ht="26.1" customHeight="1" x14ac:dyDescent="0.25">
      <c r="A65" s="1" t="s">
        <v>5163</v>
      </c>
      <c r="B65" s="2" t="s">
        <v>6652</v>
      </c>
      <c r="C65" s="2" t="s">
        <v>6653</v>
      </c>
      <c r="D65" s="1" t="s">
        <v>5486</v>
      </c>
      <c r="E65" s="3">
        <v>69789.33</v>
      </c>
      <c r="F65" s="4">
        <v>13713</v>
      </c>
      <c r="G65" s="8">
        <v>19</v>
      </c>
      <c r="H65" s="5">
        <v>45338</v>
      </c>
      <c r="I65" s="6" t="s">
        <v>5091</v>
      </c>
    </row>
    <row r="66" spans="1:9" ht="26.1" customHeight="1" x14ac:dyDescent="0.25">
      <c r="A66" s="1" t="s">
        <v>5166</v>
      </c>
      <c r="B66" s="2" t="s">
        <v>6654</v>
      </c>
      <c r="C66" s="2" t="s">
        <v>6655</v>
      </c>
      <c r="D66" s="1" t="s">
        <v>6656</v>
      </c>
      <c r="E66" s="3">
        <v>69519.699999999983</v>
      </c>
      <c r="F66" s="4">
        <v>10756</v>
      </c>
      <c r="G66" s="8">
        <v>24</v>
      </c>
      <c r="H66" s="5">
        <v>45379</v>
      </c>
      <c r="I66" s="6" t="s">
        <v>220</v>
      </c>
    </row>
    <row r="67" spans="1:9" ht="26.1" customHeight="1" x14ac:dyDescent="0.25">
      <c r="A67" s="1" t="s">
        <v>5169</v>
      </c>
      <c r="B67" s="2" t="s">
        <v>6657</v>
      </c>
      <c r="C67" s="2" t="s">
        <v>6657</v>
      </c>
      <c r="D67" s="1" t="s">
        <v>4984</v>
      </c>
      <c r="E67" s="3">
        <v>68529.67</v>
      </c>
      <c r="F67" s="4">
        <v>10734</v>
      </c>
      <c r="G67" s="8">
        <v>10</v>
      </c>
      <c r="H67" s="5">
        <v>45506</v>
      </c>
      <c r="I67" s="6" t="s">
        <v>1200</v>
      </c>
    </row>
    <row r="68" spans="1:9" ht="25.5" customHeight="1" x14ac:dyDescent="0.25">
      <c r="A68" s="1" t="s">
        <v>5174</v>
      </c>
      <c r="B68" s="2" t="s">
        <v>6658</v>
      </c>
      <c r="C68" s="2" t="s">
        <v>6659</v>
      </c>
      <c r="D68" s="1" t="s">
        <v>6660</v>
      </c>
      <c r="E68" s="3">
        <v>65981.22</v>
      </c>
      <c r="F68" s="4">
        <v>13024</v>
      </c>
      <c r="G68" s="8">
        <v>19</v>
      </c>
      <c r="H68" s="5">
        <v>45373</v>
      </c>
      <c r="I68" s="6" t="s">
        <v>426</v>
      </c>
    </row>
    <row r="69" spans="1:9" ht="26.1" customHeight="1" x14ac:dyDescent="0.25">
      <c r="A69" s="1" t="s">
        <v>5177</v>
      </c>
      <c r="B69" s="2" t="s">
        <v>6661</v>
      </c>
      <c r="C69" s="2" t="s">
        <v>6661</v>
      </c>
      <c r="D69" s="1" t="s">
        <v>4970</v>
      </c>
      <c r="E69" s="3">
        <v>64625.56</v>
      </c>
      <c r="F69" s="4">
        <v>9568</v>
      </c>
      <c r="G69" s="8">
        <v>18</v>
      </c>
      <c r="H69" s="5">
        <v>45338</v>
      </c>
      <c r="I69" s="6" t="s">
        <v>103</v>
      </c>
    </row>
    <row r="70" spans="1:9" ht="26.1" customHeight="1" x14ac:dyDescent="0.25">
      <c r="A70" s="1" t="s">
        <v>5180</v>
      </c>
      <c r="B70" s="2" t="s">
        <v>6662</v>
      </c>
      <c r="C70" s="2" t="s">
        <v>6663</v>
      </c>
      <c r="D70" s="1" t="s">
        <v>4970</v>
      </c>
      <c r="E70" s="3">
        <v>64506.47</v>
      </c>
      <c r="F70" s="4">
        <v>8839</v>
      </c>
      <c r="G70" s="8">
        <v>18</v>
      </c>
      <c r="H70" s="5">
        <v>45548</v>
      </c>
      <c r="I70" s="6" t="s">
        <v>10</v>
      </c>
    </row>
    <row r="71" spans="1:9" ht="26.1" customHeight="1" x14ac:dyDescent="0.25">
      <c r="A71" s="1" t="s">
        <v>5183</v>
      </c>
      <c r="B71" s="2" t="s">
        <v>6664</v>
      </c>
      <c r="C71" s="2" t="s">
        <v>6665</v>
      </c>
      <c r="D71" s="1" t="s">
        <v>5532</v>
      </c>
      <c r="E71" s="3">
        <v>63534.670000000006</v>
      </c>
      <c r="F71" s="4">
        <v>12139</v>
      </c>
      <c r="G71" s="4">
        <v>16</v>
      </c>
      <c r="H71" s="5">
        <v>45583</v>
      </c>
      <c r="I71" s="6" t="s">
        <v>4</v>
      </c>
    </row>
    <row r="72" spans="1:9" ht="26.1" customHeight="1" x14ac:dyDescent="0.25">
      <c r="A72" s="1" t="s">
        <v>5185</v>
      </c>
      <c r="B72" s="2" t="s">
        <v>6666</v>
      </c>
      <c r="C72" s="2" t="s">
        <v>6667</v>
      </c>
      <c r="D72" s="1" t="s">
        <v>6668</v>
      </c>
      <c r="E72" s="3">
        <v>62669.279999999999</v>
      </c>
      <c r="F72" s="4">
        <v>10007</v>
      </c>
      <c r="G72" s="8">
        <v>24</v>
      </c>
      <c r="H72" s="5">
        <v>45379</v>
      </c>
      <c r="I72" s="6" t="s">
        <v>220</v>
      </c>
    </row>
    <row r="73" spans="1:9" ht="26.1" customHeight="1" x14ac:dyDescent="0.25">
      <c r="A73" s="1" t="s">
        <v>5189</v>
      </c>
      <c r="B73" s="2" t="s">
        <v>5055</v>
      </c>
      <c r="C73" s="2" t="s">
        <v>5056</v>
      </c>
      <c r="D73" s="1" t="s">
        <v>4970</v>
      </c>
      <c r="E73" s="3">
        <v>62395.579999999994</v>
      </c>
      <c r="F73" s="4">
        <v>11938</v>
      </c>
      <c r="G73" s="8">
        <v>9</v>
      </c>
      <c r="H73" s="5">
        <v>45254</v>
      </c>
      <c r="I73" s="6" t="s">
        <v>16</v>
      </c>
    </row>
    <row r="74" spans="1:9" ht="26.1" customHeight="1" x14ac:dyDescent="0.25">
      <c r="A74" s="1" t="s">
        <v>5193</v>
      </c>
      <c r="B74" s="2" t="s">
        <v>6669</v>
      </c>
      <c r="C74" s="2" t="s">
        <v>6670</v>
      </c>
      <c r="D74" s="1" t="s">
        <v>4970</v>
      </c>
      <c r="E74" s="3">
        <v>62218.450000000004</v>
      </c>
      <c r="F74" s="4">
        <v>9700</v>
      </c>
      <c r="G74" s="8">
        <v>14</v>
      </c>
      <c r="H74" s="5">
        <v>45450</v>
      </c>
      <c r="I74" s="6" t="s">
        <v>25</v>
      </c>
    </row>
    <row r="75" spans="1:9" ht="26.1" customHeight="1" x14ac:dyDescent="0.25">
      <c r="A75" s="1" t="s">
        <v>5196</v>
      </c>
      <c r="B75" s="2" t="s">
        <v>6671</v>
      </c>
      <c r="C75" s="2" t="s">
        <v>6672</v>
      </c>
      <c r="D75" s="1" t="s">
        <v>4970</v>
      </c>
      <c r="E75" s="3">
        <v>60048.899999999994</v>
      </c>
      <c r="F75" s="4">
        <v>8970</v>
      </c>
      <c r="G75" s="8">
        <v>19</v>
      </c>
      <c r="H75" s="5">
        <v>45597</v>
      </c>
      <c r="I75" s="6" t="s">
        <v>4</v>
      </c>
    </row>
    <row r="76" spans="1:9" ht="26.1" customHeight="1" x14ac:dyDescent="0.25">
      <c r="A76" s="1" t="s">
        <v>5199</v>
      </c>
      <c r="B76" s="2" t="s">
        <v>6673</v>
      </c>
      <c r="C76" s="2" t="s">
        <v>6674</v>
      </c>
      <c r="D76" s="1" t="s">
        <v>4970</v>
      </c>
      <c r="E76" s="3">
        <v>59962.369999999995</v>
      </c>
      <c r="F76" s="4">
        <v>9653</v>
      </c>
      <c r="G76" s="8">
        <v>17</v>
      </c>
      <c r="H76" s="5">
        <v>45527</v>
      </c>
      <c r="I76" s="6" t="s">
        <v>25</v>
      </c>
    </row>
    <row r="77" spans="1:9" ht="26.1" customHeight="1" x14ac:dyDescent="0.25">
      <c r="A77" s="1" t="s">
        <v>5202</v>
      </c>
      <c r="B77" s="2" t="s">
        <v>6675</v>
      </c>
      <c r="C77" s="2" t="s">
        <v>6676</v>
      </c>
      <c r="D77" s="1" t="s">
        <v>4974</v>
      </c>
      <c r="E77" s="3">
        <v>56633.02</v>
      </c>
      <c r="F77" s="4">
        <v>8084</v>
      </c>
      <c r="G77" s="4">
        <v>19</v>
      </c>
      <c r="H77" s="5">
        <v>45394</v>
      </c>
      <c r="I77" s="6" t="s">
        <v>5716</v>
      </c>
    </row>
    <row r="78" spans="1:9" ht="26.1" customHeight="1" x14ac:dyDescent="0.25">
      <c r="A78" s="1" t="s">
        <v>5205</v>
      </c>
      <c r="B78" s="2" t="s">
        <v>6677</v>
      </c>
      <c r="C78" s="2" t="s">
        <v>6678</v>
      </c>
      <c r="D78" s="1" t="s">
        <v>6679</v>
      </c>
      <c r="E78" s="3">
        <v>55890</v>
      </c>
      <c r="F78" s="4">
        <v>11172</v>
      </c>
      <c r="G78" s="8">
        <v>17</v>
      </c>
      <c r="H78" s="5">
        <v>45639</v>
      </c>
      <c r="I78" s="6" t="s">
        <v>129</v>
      </c>
    </row>
    <row r="79" spans="1:9" ht="26.1" customHeight="1" x14ac:dyDescent="0.25">
      <c r="A79" s="1" t="s">
        <v>5208</v>
      </c>
      <c r="B79" s="2" t="s">
        <v>6680</v>
      </c>
      <c r="C79" s="2" t="s">
        <v>6681</v>
      </c>
      <c r="D79" s="1" t="s">
        <v>4970</v>
      </c>
      <c r="E79" s="3">
        <v>55185.46</v>
      </c>
      <c r="F79" s="4">
        <v>8376</v>
      </c>
      <c r="G79" s="8">
        <v>17</v>
      </c>
      <c r="H79" s="5">
        <v>45478</v>
      </c>
      <c r="I79" s="6" t="s">
        <v>16</v>
      </c>
    </row>
    <row r="80" spans="1:9" ht="26.1" customHeight="1" x14ac:dyDescent="0.25">
      <c r="A80" s="1" t="s">
        <v>5211</v>
      </c>
      <c r="B80" s="2" t="s">
        <v>6682</v>
      </c>
      <c r="C80" s="2" t="s">
        <v>6683</v>
      </c>
      <c r="D80" s="1" t="s">
        <v>5025</v>
      </c>
      <c r="E80" s="3">
        <v>53996</v>
      </c>
      <c r="F80" s="4">
        <v>10509</v>
      </c>
      <c r="G80" s="4">
        <v>17</v>
      </c>
      <c r="H80" s="5">
        <v>45576</v>
      </c>
      <c r="I80" s="6" t="s">
        <v>129</v>
      </c>
    </row>
    <row r="81" spans="1:9" ht="26.1" customHeight="1" x14ac:dyDescent="0.25">
      <c r="A81" s="1" t="s">
        <v>5213</v>
      </c>
      <c r="B81" s="2" t="s">
        <v>6684</v>
      </c>
      <c r="C81" s="2" t="s">
        <v>6685</v>
      </c>
      <c r="D81" s="1" t="s">
        <v>4970</v>
      </c>
      <c r="E81" s="3">
        <v>52345.38</v>
      </c>
      <c r="F81" s="4">
        <v>8259</v>
      </c>
      <c r="G81" s="8">
        <v>16</v>
      </c>
      <c r="H81" s="5">
        <v>45366</v>
      </c>
      <c r="I81" s="6" t="s">
        <v>426</v>
      </c>
    </row>
    <row r="82" spans="1:9" ht="26.1" customHeight="1" x14ac:dyDescent="0.25">
      <c r="A82" s="1" t="s">
        <v>5216</v>
      </c>
      <c r="B82" s="2" t="s">
        <v>6686</v>
      </c>
      <c r="C82" s="2" t="s">
        <v>5861</v>
      </c>
      <c r="D82" s="1" t="s">
        <v>5862</v>
      </c>
      <c r="E82" s="3">
        <v>49776.1</v>
      </c>
      <c r="F82" s="4">
        <v>9787</v>
      </c>
      <c r="G82" s="4">
        <v>18</v>
      </c>
      <c r="H82" s="5">
        <v>45310</v>
      </c>
      <c r="I82" s="6" t="s">
        <v>5864</v>
      </c>
    </row>
    <row r="83" spans="1:9" ht="26.1" customHeight="1" x14ac:dyDescent="0.25">
      <c r="A83" s="1" t="s">
        <v>5219</v>
      </c>
      <c r="B83" s="2" t="s">
        <v>6687</v>
      </c>
      <c r="C83" s="2" t="s">
        <v>6688</v>
      </c>
      <c r="D83" s="1" t="s">
        <v>4970</v>
      </c>
      <c r="E83" s="3">
        <v>49436.38</v>
      </c>
      <c r="F83" s="4">
        <v>7315</v>
      </c>
      <c r="G83" s="8">
        <v>19</v>
      </c>
      <c r="H83" s="5">
        <v>45639</v>
      </c>
      <c r="I83" s="6" t="s">
        <v>25</v>
      </c>
    </row>
    <row r="84" spans="1:9" ht="26.1" customHeight="1" x14ac:dyDescent="0.25">
      <c r="A84" s="1" t="s">
        <v>5223</v>
      </c>
      <c r="B84" s="2" t="s">
        <v>6689</v>
      </c>
      <c r="C84" s="2" t="s">
        <v>6690</v>
      </c>
      <c r="D84" s="1" t="s">
        <v>4970</v>
      </c>
      <c r="E84" s="3">
        <v>49319.75</v>
      </c>
      <c r="F84" s="4">
        <v>6970</v>
      </c>
      <c r="G84" s="4">
        <v>14</v>
      </c>
      <c r="H84" s="5">
        <v>45590</v>
      </c>
      <c r="I84" s="6" t="s">
        <v>6691</v>
      </c>
    </row>
    <row r="85" spans="1:9" ht="26.1" customHeight="1" x14ac:dyDescent="0.25">
      <c r="A85" s="1" t="s">
        <v>5226</v>
      </c>
      <c r="B85" s="2" t="s">
        <v>6692</v>
      </c>
      <c r="C85" s="2" t="s">
        <v>6693</v>
      </c>
      <c r="D85" s="1" t="s">
        <v>6694</v>
      </c>
      <c r="E85" s="3">
        <v>48615.33</v>
      </c>
      <c r="F85" s="4">
        <v>9347</v>
      </c>
      <c r="G85" s="4">
        <v>21</v>
      </c>
      <c r="H85" s="5">
        <v>45296</v>
      </c>
      <c r="I85" s="6" t="s">
        <v>426</v>
      </c>
    </row>
    <row r="86" spans="1:9" ht="26.1" customHeight="1" x14ac:dyDescent="0.25">
      <c r="A86" s="1" t="s">
        <v>5229</v>
      </c>
      <c r="B86" s="2" t="s">
        <v>6695</v>
      </c>
      <c r="C86" s="2" t="s">
        <v>6696</v>
      </c>
      <c r="D86" s="1" t="s">
        <v>6697</v>
      </c>
      <c r="E86" s="3">
        <v>46730.770000000004</v>
      </c>
      <c r="F86" s="4">
        <v>9289</v>
      </c>
      <c r="G86" s="8">
        <v>19</v>
      </c>
      <c r="H86" s="5">
        <v>45541</v>
      </c>
      <c r="I86" s="6" t="s">
        <v>5091</v>
      </c>
    </row>
    <row r="87" spans="1:9" ht="26.1" customHeight="1" x14ac:dyDescent="0.25">
      <c r="A87" s="1" t="s">
        <v>5233</v>
      </c>
      <c r="B87" s="2" t="s">
        <v>6698</v>
      </c>
      <c r="C87" s="2" t="s">
        <v>6699</v>
      </c>
      <c r="D87" s="1" t="s">
        <v>4970</v>
      </c>
      <c r="E87" s="3">
        <v>46210.700000000004</v>
      </c>
      <c r="F87" s="4">
        <v>8159</v>
      </c>
      <c r="G87" s="8">
        <v>26</v>
      </c>
      <c r="H87" s="5">
        <v>45555</v>
      </c>
      <c r="I87" s="6" t="s">
        <v>103</v>
      </c>
    </row>
    <row r="88" spans="1:9" ht="26.1" customHeight="1" x14ac:dyDescent="0.25">
      <c r="A88" s="1" t="s">
        <v>5237</v>
      </c>
      <c r="B88" s="2" t="s">
        <v>6700</v>
      </c>
      <c r="C88" s="2" t="s">
        <v>6701</v>
      </c>
      <c r="D88" s="1" t="s">
        <v>4970</v>
      </c>
      <c r="E88" s="3">
        <v>45354.5</v>
      </c>
      <c r="F88" s="4">
        <v>6506</v>
      </c>
      <c r="G88" s="8">
        <v>16</v>
      </c>
      <c r="H88" s="5">
        <v>45324</v>
      </c>
      <c r="I88" s="6" t="s">
        <v>10</v>
      </c>
    </row>
    <row r="89" spans="1:9" ht="26.1" customHeight="1" x14ac:dyDescent="0.25">
      <c r="A89" s="1" t="s">
        <v>5240</v>
      </c>
      <c r="B89" s="2" t="s">
        <v>6702</v>
      </c>
      <c r="C89" s="2" t="s">
        <v>6703</v>
      </c>
      <c r="D89" s="1" t="s">
        <v>6704</v>
      </c>
      <c r="E89" s="3">
        <v>43738</v>
      </c>
      <c r="F89" s="4">
        <v>6839</v>
      </c>
      <c r="G89" s="8">
        <v>15</v>
      </c>
      <c r="H89" s="5">
        <v>45345</v>
      </c>
      <c r="I89" s="6" t="s">
        <v>129</v>
      </c>
    </row>
    <row r="90" spans="1:9" ht="26.1" customHeight="1" x14ac:dyDescent="0.25">
      <c r="A90" s="1" t="s">
        <v>5243</v>
      </c>
      <c r="B90" s="2" t="s">
        <v>6705</v>
      </c>
      <c r="C90" s="2" t="s">
        <v>6706</v>
      </c>
      <c r="D90" s="1" t="s">
        <v>4970</v>
      </c>
      <c r="E90" s="3">
        <v>40759.75</v>
      </c>
      <c r="F90" s="4">
        <v>5891</v>
      </c>
      <c r="G90" s="8">
        <v>14</v>
      </c>
      <c r="H90" s="5">
        <v>45359</v>
      </c>
      <c r="I90" s="6" t="s">
        <v>5864</v>
      </c>
    </row>
    <row r="91" spans="1:9" ht="26.1" customHeight="1" x14ac:dyDescent="0.25">
      <c r="A91" s="1" t="s">
        <v>5246</v>
      </c>
      <c r="B91" s="2" t="s">
        <v>6707</v>
      </c>
      <c r="C91" s="2" t="s">
        <v>6708</v>
      </c>
      <c r="D91" s="1" t="s">
        <v>4970</v>
      </c>
      <c r="E91" s="3">
        <v>39976</v>
      </c>
      <c r="F91" s="4">
        <v>5758</v>
      </c>
      <c r="G91" s="8">
        <v>18</v>
      </c>
      <c r="H91" s="5">
        <v>45632</v>
      </c>
      <c r="I91" s="6" t="s">
        <v>129</v>
      </c>
    </row>
    <row r="92" spans="1:9" ht="26.1" customHeight="1" x14ac:dyDescent="0.25">
      <c r="A92" s="1" t="s">
        <v>5249</v>
      </c>
      <c r="B92" s="2" t="s">
        <v>6709</v>
      </c>
      <c r="C92" s="2" t="s">
        <v>6710</v>
      </c>
      <c r="D92" s="6" t="s">
        <v>6711</v>
      </c>
      <c r="E92" s="3">
        <v>38698.020000000004</v>
      </c>
      <c r="F92" s="4">
        <v>7759</v>
      </c>
      <c r="G92" s="8">
        <v>16</v>
      </c>
      <c r="H92" s="5">
        <v>45499</v>
      </c>
      <c r="I92" s="6" t="s">
        <v>5091</v>
      </c>
    </row>
    <row r="93" spans="1:9" ht="26.1" customHeight="1" x14ac:dyDescent="0.25">
      <c r="A93" s="1" t="s">
        <v>5252</v>
      </c>
      <c r="B93" s="2" t="s">
        <v>5385</v>
      </c>
      <c r="C93" s="2" t="s">
        <v>5386</v>
      </c>
      <c r="D93" s="1" t="s">
        <v>5387</v>
      </c>
      <c r="E93" s="3">
        <v>38616.210000000006</v>
      </c>
      <c r="F93" s="4">
        <v>6032</v>
      </c>
      <c r="G93" s="4">
        <v>7</v>
      </c>
      <c r="H93" s="5">
        <v>45282</v>
      </c>
      <c r="I93" s="6" t="s">
        <v>311</v>
      </c>
    </row>
    <row r="94" spans="1:9" ht="26.1" customHeight="1" x14ac:dyDescent="0.25">
      <c r="A94" s="1" t="s">
        <v>5256</v>
      </c>
      <c r="B94" s="2" t="s">
        <v>6712</v>
      </c>
      <c r="C94" s="2" t="s">
        <v>6713</v>
      </c>
      <c r="D94" s="1" t="s">
        <v>5083</v>
      </c>
      <c r="E94" s="3">
        <v>38543.89</v>
      </c>
      <c r="F94" s="4">
        <v>4118</v>
      </c>
      <c r="G94" s="8">
        <v>21</v>
      </c>
      <c r="H94" s="5">
        <v>45379</v>
      </c>
      <c r="I94" s="6" t="s">
        <v>220</v>
      </c>
    </row>
    <row r="95" spans="1:9" ht="26.1" customHeight="1" x14ac:dyDescent="0.25">
      <c r="A95" s="1" t="s">
        <v>5259</v>
      </c>
      <c r="B95" s="2" t="s">
        <v>6714</v>
      </c>
      <c r="C95" s="2" t="s">
        <v>6715</v>
      </c>
      <c r="D95" s="1" t="s">
        <v>4970</v>
      </c>
      <c r="E95" s="3">
        <v>37805.629999999997</v>
      </c>
      <c r="F95" s="4">
        <v>4965</v>
      </c>
      <c r="G95" s="8">
        <v>14</v>
      </c>
      <c r="H95" s="5">
        <v>45639</v>
      </c>
      <c r="I95" s="6" t="s">
        <v>6547</v>
      </c>
    </row>
    <row r="96" spans="1:9" ht="26.1" customHeight="1" x14ac:dyDescent="0.25">
      <c r="A96" s="1" t="s">
        <v>5263</v>
      </c>
      <c r="B96" s="2" t="s">
        <v>6716</v>
      </c>
      <c r="C96" s="2" t="s">
        <v>6717</v>
      </c>
      <c r="D96" s="1" t="s">
        <v>4970</v>
      </c>
      <c r="E96" s="3">
        <v>36842.239999999998</v>
      </c>
      <c r="F96" s="4">
        <v>6030</v>
      </c>
      <c r="G96" s="8">
        <v>20</v>
      </c>
      <c r="H96" s="5">
        <v>45485</v>
      </c>
      <c r="I96" s="6" t="s">
        <v>6547</v>
      </c>
    </row>
    <row r="97" spans="1:9" ht="26.1" customHeight="1" x14ac:dyDescent="0.25">
      <c r="A97" s="1" t="s">
        <v>5266</v>
      </c>
      <c r="B97" s="2" t="s">
        <v>6718</v>
      </c>
      <c r="C97" s="2" t="s">
        <v>6719</v>
      </c>
      <c r="D97" s="1" t="s">
        <v>4970</v>
      </c>
      <c r="E97" s="3">
        <v>36827.629999999997</v>
      </c>
      <c r="F97" s="4">
        <v>5398</v>
      </c>
      <c r="G97" s="8">
        <v>11</v>
      </c>
      <c r="H97" s="5">
        <v>45324</v>
      </c>
      <c r="I97" s="6" t="s">
        <v>5091</v>
      </c>
    </row>
    <row r="98" spans="1:9" ht="26.1" customHeight="1" x14ac:dyDescent="0.25">
      <c r="A98" s="1" t="s">
        <v>5269</v>
      </c>
      <c r="B98" s="2" t="s">
        <v>6720</v>
      </c>
      <c r="C98" s="2" t="s">
        <v>6721</v>
      </c>
      <c r="D98" s="1" t="s">
        <v>4970</v>
      </c>
      <c r="E98" s="3">
        <v>36247.69</v>
      </c>
      <c r="F98" s="4">
        <v>5717</v>
      </c>
      <c r="G98" s="8">
        <v>15</v>
      </c>
      <c r="H98" s="5">
        <v>45513</v>
      </c>
      <c r="I98" s="6" t="s">
        <v>4</v>
      </c>
    </row>
    <row r="99" spans="1:9" ht="26.1" customHeight="1" x14ac:dyDescent="0.25">
      <c r="A99" s="1" t="s">
        <v>5272</v>
      </c>
      <c r="B99" s="2" t="s">
        <v>6722</v>
      </c>
      <c r="C99" s="2" t="s">
        <v>6723</v>
      </c>
      <c r="D99" s="1" t="s">
        <v>5120</v>
      </c>
      <c r="E99" s="3">
        <v>34235.480000000003</v>
      </c>
      <c r="F99" s="4">
        <v>5723</v>
      </c>
      <c r="G99" s="4">
        <v>16</v>
      </c>
      <c r="H99" s="5">
        <v>45303</v>
      </c>
      <c r="I99" s="6" t="s">
        <v>426</v>
      </c>
    </row>
    <row r="100" spans="1:9" ht="26.1" customHeight="1" x14ac:dyDescent="0.25">
      <c r="A100" s="1" t="s">
        <v>5275</v>
      </c>
      <c r="B100" s="2" t="s">
        <v>6724</v>
      </c>
      <c r="C100" s="2" t="s">
        <v>6725</v>
      </c>
      <c r="D100" s="1" t="s">
        <v>4970</v>
      </c>
      <c r="E100" s="3">
        <v>34188.53</v>
      </c>
      <c r="F100" s="4">
        <v>5219</v>
      </c>
      <c r="G100" s="8">
        <v>16</v>
      </c>
      <c r="H100" s="5">
        <v>45345</v>
      </c>
      <c r="I100" s="6" t="s">
        <v>45</v>
      </c>
    </row>
    <row r="101" spans="1:9" ht="26.1" customHeight="1" x14ac:dyDescent="0.25">
      <c r="A101" s="1" t="s">
        <v>5278</v>
      </c>
      <c r="B101" s="2" t="s">
        <v>6726</v>
      </c>
      <c r="C101" s="2" t="s">
        <v>6727</v>
      </c>
      <c r="D101" s="1" t="s">
        <v>6728</v>
      </c>
      <c r="E101" s="3">
        <v>34066</v>
      </c>
      <c r="F101" s="4">
        <v>7020</v>
      </c>
      <c r="G101" s="4">
        <v>15</v>
      </c>
      <c r="H101" s="5">
        <v>45317</v>
      </c>
      <c r="I101" s="6" t="s">
        <v>5459</v>
      </c>
    </row>
    <row r="102" spans="1:9" ht="26.1" customHeight="1" x14ac:dyDescent="0.25">
      <c r="A102" s="1" t="s">
        <v>5280</v>
      </c>
      <c r="B102" s="2" t="s">
        <v>6729</v>
      </c>
      <c r="C102" s="2" t="s">
        <v>6730</v>
      </c>
      <c r="D102" s="1" t="s">
        <v>6731</v>
      </c>
      <c r="E102" s="3">
        <v>33544.29</v>
      </c>
      <c r="F102" s="4">
        <v>5215</v>
      </c>
      <c r="G102" s="4">
        <v>14</v>
      </c>
      <c r="H102" s="5">
        <v>45401</v>
      </c>
      <c r="I102" s="6" t="s">
        <v>10</v>
      </c>
    </row>
    <row r="103" spans="1:9" ht="26.1" customHeight="1" x14ac:dyDescent="0.25">
      <c r="A103" s="1" t="s">
        <v>5283</v>
      </c>
      <c r="B103" s="2" t="s">
        <v>6732</v>
      </c>
      <c r="C103" s="2" t="s">
        <v>6733</v>
      </c>
      <c r="D103" s="1" t="s">
        <v>4970</v>
      </c>
      <c r="E103" s="3">
        <v>33228.07</v>
      </c>
      <c r="F103" s="4">
        <v>5107</v>
      </c>
      <c r="G103" s="4">
        <v>17</v>
      </c>
      <c r="H103" s="5">
        <v>45583</v>
      </c>
      <c r="I103" s="6" t="s">
        <v>6691</v>
      </c>
    </row>
    <row r="104" spans="1:9" ht="25.5" customHeight="1" x14ac:dyDescent="0.25">
      <c r="A104" s="1" t="s">
        <v>5287</v>
      </c>
      <c r="B104" s="2" t="s">
        <v>6734</v>
      </c>
      <c r="C104" s="2" t="s">
        <v>6735</v>
      </c>
      <c r="D104" s="1" t="s">
        <v>4970</v>
      </c>
      <c r="E104" s="3">
        <v>32976</v>
      </c>
      <c r="F104" s="4">
        <v>4814</v>
      </c>
      <c r="G104" s="8">
        <v>13</v>
      </c>
      <c r="H104" s="5">
        <v>45478</v>
      </c>
      <c r="I104" s="6" t="s">
        <v>129</v>
      </c>
    </row>
    <row r="105" spans="1:9" ht="26.1" customHeight="1" x14ac:dyDescent="0.25">
      <c r="A105" s="1" t="s">
        <v>5290</v>
      </c>
      <c r="B105" s="2" t="s">
        <v>6736</v>
      </c>
      <c r="C105" s="2" t="s">
        <v>6737</v>
      </c>
      <c r="D105" s="1" t="s">
        <v>4970</v>
      </c>
      <c r="E105" s="3">
        <v>32072.66</v>
      </c>
      <c r="F105" s="4">
        <v>6250</v>
      </c>
      <c r="G105" s="8">
        <v>17</v>
      </c>
      <c r="H105" s="5">
        <v>45506</v>
      </c>
      <c r="I105" s="6" t="s">
        <v>6547</v>
      </c>
    </row>
    <row r="106" spans="1:9" ht="26.1" customHeight="1" x14ac:dyDescent="0.25">
      <c r="A106" s="1" t="s">
        <v>5293</v>
      </c>
      <c r="B106" s="2" t="s">
        <v>6738</v>
      </c>
      <c r="C106" s="2" t="s">
        <v>6739</v>
      </c>
      <c r="D106" s="1" t="s">
        <v>4970</v>
      </c>
      <c r="E106" s="3">
        <v>31057.14</v>
      </c>
      <c r="F106" s="4">
        <v>4907</v>
      </c>
      <c r="G106" s="8">
        <v>20</v>
      </c>
      <c r="H106" s="5">
        <v>45324</v>
      </c>
      <c r="I106" s="6" t="s">
        <v>4</v>
      </c>
    </row>
    <row r="107" spans="1:9" ht="26.1" customHeight="1" x14ac:dyDescent="0.25">
      <c r="A107" s="1" t="s">
        <v>5296</v>
      </c>
      <c r="B107" s="2" t="s">
        <v>6740</v>
      </c>
      <c r="C107" s="2" t="s">
        <v>6741</v>
      </c>
      <c r="D107" s="1" t="s">
        <v>6742</v>
      </c>
      <c r="E107" s="3">
        <v>30617.53</v>
      </c>
      <c r="F107" s="4">
        <v>5944</v>
      </c>
      <c r="G107" s="4">
        <v>20</v>
      </c>
      <c r="H107" s="5">
        <v>45408</v>
      </c>
      <c r="I107" s="6" t="s">
        <v>4</v>
      </c>
    </row>
    <row r="108" spans="1:9" ht="26.1" customHeight="1" x14ac:dyDescent="0.25">
      <c r="A108" s="1" t="s">
        <v>5299</v>
      </c>
      <c r="B108" s="2" t="s">
        <v>6743</v>
      </c>
      <c r="C108" s="2" t="s">
        <v>6744</v>
      </c>
      <c r="D108" s="1" t="s">
        <v>5632</v>
      </c>
      <c r="E108" s="3">
        <v>30029</v>
      </c>
      <c r="F108" s="4">
        <v>4123</v>
      </c>
      <c r="G108" s="8">
        <v>16</v>
      </c>
      <c r="H108" s="5">
        <v>45653</v>
      </c>
      <c r="I108" s="6" t="s">
        <v>311</v>
      </c>
    </row>
    <row r="109" spans="1:9" ht="26.1" customHeight="1" x14ac:dyDescent="0.25">
      <c r="A109" s="1" t="s">
        <v>5301</v>
      </c>
      <c r="B109" s="2" t="s">
        <v>6745</v>
      </c>
      <c r="C109" s="2" t="s">
        <v>6746</v>
      </c>
      <c r="D109" s="1" t="s">
        <v>6747</v>
      </c>
      <c r="E109" s="3">
        <v>29564.730000000003</v>
      </c>
      <c r="F109" s="4">
        <v>4462</v>
      </c>
      <c r="G109" s="8">
        <v>14</v>
      </c>
      <c r="H109" s="5">
        <v>45436</v>
      </c>
      <c r="I109" s="6" t="s">
        <v>4</v>
      </c>
    </row>
    <row r="110" spans="1:9" ht="26.1" customHeight="1" x14ac:dyDescent="0.25">
      <c r="A110" s="1" t="s">
        <v>5304</v>
      </c>
      <c r="B110" s="2" t="s">
        <v>6748</v>
      </c>
      <c r="C110" s="2" t="s">
        <v>6749</v>
      </c>
      <c r="D110" s="1" t="s">
        <v>5971</v>
      </c>
      <c r="E110" s="3">
        <v>29170.77</v>
      </c>
      <c r="F110" s="4">
        <v>4058</v>
      </c>
      <c r="G110" s="4">
        <v>14</v>
      </c>
      <c r="H110" s="5">
        <v>45387</v>
      </c>
      <c r="I110" s="6" t="s">
        <v>16</v>
      </c>
    </row>
    <row r="111" spans="1:9" ht="26.1" customHeight="1" x14ac:dyDescent="0.25">
      <c r="A111" s="1" t="s">
        <v>5307</v>
      </c>
      <c r="B111" s="2" t="s">
        <v>6750</v>
      </c>
      <c r="C111" s="2" t="s">
        <v>6750</v>
      </c>
      <c r="D111" s="1" t="s">
        <v>4984</v>
      </c>
      <c r="E111" s="3">
        <v>27961</v>
      </c>
      <c r="F111" s="4">
        <v>4161</v>
      </c>
      <c r="G111" s="8">
        <v>8</v>
      </c>
      <c r="H111" s="5">
        <v>45541</v>
      </c>
      <c r="I111" s="6" t="s">
        <v>6751</v>
      </c>
    </row>
    <row r="112" spans="1:9" ht="25.5" customHeight="1" x14ac:dyDescent="0.25">
      <c r="A112" s="1" t="s">
        <v>5309</v>
      </c>
      <c r="B112" s="2" t="s">
        <v>6752</v>
      </c>
      <c r="C112" s="2" t="s">
        <v>6753</v>
      </c>
      <c r="D112" s="1" t="s">
        <v>4970</v>
      </c>
      <c r="E112" s="3">
        <v>27793.620000000003</v>
      </c>
      <c r="F112" s="4">
        <v>4192</v>
      </c>
      <c r="G112" s="8">
        <v>13</v>
      </c>
      <c r="H112" s="5">
        <v>45555</v>
      </c>
      <c r="I112" s="6" t="s">
        <v>4</v>
      </c>
    </row>
    <row r="113" spans="1:9" ht="26.1" customHeight="1" x14ac:dyDescent="0.25">
      <c r="A113" s="1" t="s">
        <v>5312</v>
      </c>
      <c r="B113" s="2" t="s">
        <v>6754</v>
      </c>
      <c r="C113" s="2" t="s">
        <v>6755</v>
      </c>
      <c r="D113" s="1" t="s">
        <v>6756</v>
      </c>
      <c r="E113" s="3">
        <v>27566</v>
      </c>
      <c r="F113" s="4">
        <v>5694</v>
      </c>
      <c r="G113" s="8">
        <v>15</v>
      </c>
      <c r="H113" s="5">
        <v>45520</v>
      </c>
      <c r="I113" s="6" t="s">
        <v>5459</v>
      </c>
    </row>
    <row r="114" spans="1:9" ht="26.1" customHeight="1" x14ac:dyDescent="0.25">
      <c r="A114" s="1" t="s">
        <v>5315</v>
      </c>
      <c r="B114" s="2" t="s">
        <v>6757</v>
      </c>
      <c r="C114" s="2" t="s">
        <v>6758</v>
      </c>
      <c r="D114" s="1" t="s">
        <v>4974</v>
      </c>
      <c r="E114" s="3">
        <v>27547.940000000002</v>
      </c>
      <c r="F114" s="4">
        <v>4063</v>
      </c>
      <c r="G114" s="4">
        <v>12</v>
      </c>
      <c r="H114" s="5">
        <v>45296</v>
      </c>
      <c r="I114" s="6" t="s">
        <v>10</v>
      </c>
    </row>
    <row r="115" spans="1:9" ht="26.1" customHeight="1" x14ac:dyDescent="0.25">
      <c r="A115" s="1" t="s">
        <v>5319</v>
      </c>
      <c r="B115" s="2" t="s">
        <v>6759</v>
      </c>
      <c r="C115" s="2" t="s">
        <v>6760</v>
      </c>
      <c r="D115" s="1" t="s">
        <v>5420</v>
      </c>
      <c r="E115" s="3">
        <v>27441.1</v>
      </c>
      <c r="F115" s="4">
        <v>5778</v>
      </c>
      <c r="G115" s="4">
        <v>14</v>
      </c>
      <c r="H115" s="5">
        <v>45289</v>
      </c>
      <c r="I115" s="6" t="s">
        <v>5091</v>
      </c>
    </row>
    <row r="116" spans="1:9" ht="26.1" customHeight="1" x14ac:dyDescent="0.25">
      <c r="A116" s="1" t="s">
        <v>5322</v>
      </c>
      <c r="B116" s="2" t="s">
        <v>6761</v>
      </c>
      <c r="C116" s="2" t="s">
        <v>6762</v>
      </c>
      <c r="D116" s="1" t="s">
        <v>5282</v>
      </c>
      <c r="E116" s="3">
        <v>26819.8</v>
      </c>
      <c r="F116" s="4">
        <v>1877</v>
      </c>
      <c r="G116" s="8">
        <v>10</v>
      </c>
      <c r="H116" s="5">
        <v>45379</v>
      </c>
      <c r="I116" s="6" t="s">
        <v>220</v>
      </c>
    </row>
    <row r="117" spans="1:9" ht="26.1" customHeight="1" x14ac:dyDescent="0.25">
      <c r="A117" s="1" t="s">
        <v>5326</v>
      </c>
      <c r="B117" s="2" t="s">
        <v>6763</v>
      </c>
      <c r="C117" s="2" t="s">
        <v>6764</v>
      </c>
      <c r="D117" s="1" t="s">
        <v>4970</v>
      </c>
      <c r="E117" s="3">
        <v>26593.58</v>
      </c>
      <c r="F117" s="4">
        <v>3716</v>
      </c>
      <c r="G117" s="8">
        <v>14</v>
      </c>
      <c r="H117" s="5">
        <v>45527</v>
      </c>
      <c r="I117" s="6" t="s">
        <v>4</v>
      </c>
    </row>
    <row r="118" spans="1:9" ht="26.1" customHeight="1" x14ac:dyDescent="0.25">
      <c r="A118" s="1" t="s">
        <v>5329</v>
      </c>
      <c r="B118" s="2" t="s">
        <v>6765</v>
      </c>
      <c r="C118" s="2" t="s">
        <v>6766</v>
      </c>
      <c r="D118" s="1" t="s">
        <v>4970</v>
      </c>
      <c r="E118" s="3">
        <v>26278.05</v>
      </c>
      <c r="F118" s="4">
        <v>4482</v>
      </c>
      <c r="G118" s="8">
        <v>16</v>
      </c>
      <c r="H118" s="5">
        <v>45359</v>
      </c>
      <c r="I118" s="6" t="s">
        <v>426</v>
      </c>
    </row>
    <row r="119" spans="1:9" ht="26.1" customHeight="1" x14ac:dyDescent="0.25">
      <c r="A119" s="1" t="s">
        <v>5332</v>
      </c>
      <c r="B119" s="2" t="s">
        <v>6767</v>
      </c>
      <c r="C119" s="2" t="s">
        <v>6768</v>
      </c>
      <c r="D119" s="1" t="s">
        <v>5192</v>
      </c>
      <c r="E119" s="3">
        <v>25368</v>
      </c>
      <c r="F119" s="4">
        <v>5216</v>
      </c>
      <c r="G119" s="4">
        <v>13</v>
      </c>
      <c r="H119" s="5">
        <v>45394</v>
      </c>
      <c r="I119" s="6" t="s">
        <v>129</v>
      </c>
    </row>
    <row r="120" spans="1:9" ht="26.1" customHeight="1" x14ac:dyDescent="0.25">
      <c r="A120" s="1" t="s">
        <v>5335</v>
      </c>
      <c r="B120" s="2" t="s">
        <v>6769</v>
      </c>
      <c r="C120" s="2" t="s">
        <v>6770</v>
      </c>
      <c r="D120" s="1" t="s">
        <v>5025</v>
      </c>
      <c r="E120" s="3">
        <v>25233.07</v>
      </c>
      <c r="F120" s="4">
        <v>3536</v>
      </c>
      <c r="G120" s="4">
        <v>16</v>
      </c>
      <c r="H120" s="5">
        <v>44456</v>
      </c>
      <c r="I120" s="6" t="s">
        <v>25</v>
      </c>
    </row>
    <row r="121" spans="1:9" ht="26.1" customHeight="1" x14ac:dyDescent="0.25">
      <c r="A121" s="1" t="s">
        <v>5338</v>
      </c>
      <c r="B121" s="2" t="s">
        <v>6771</v>
      </c>
      <c r="C121" s="2" t="s">
        <v>6772</v>
      </c>
      <c r="D121" s="1" t="s">
        <v>4974</v>
      </c>
      <c r="E121" s="3">
        <v>25076.97</v>
      </c>
      <c r="F121" s="4">
        <v>4211</v>
      </c>
      <c r="G121" s="8">
        <v>15</v>
      </c>
      <c r="H121" s="5">
        <v>45345</v>
      </c>
      <c r="I121" s="6" t="s">
        <v>220</v>
      </c>
    </row>
    <row r="122" spans="1:9" ht="26.1" customHeight="1" x14ac:dyDescent="0.25">
      <c r="A122" s="1" t="s">
        <v>5341</v>
      </c>
      <c r="B122" s="2" t="s">
        <v>6773</v>
      </c>
      <c r="C122" s="2" t="s">
        <v>6774</v>
      </c>
      <c r="D122" s="1" t="s">
        <v>4970</v>
      </c>
      <c r="E122" s="3">
        <v>24861.850000000002</v>
      </c>
      <c r="F122" s="4">
        <v>3524</v>
      </c>
      <c r="G122" s="8">
        <v>12</v>
      </c>
      <c r="H122" s="5">
        <v>45604</v>
      </c>
      <c r="I122" s="6" t="s">
        <v>4</v>
      </c>
    </row>
    <row r="123" spans="1:9" ht="26.1" customHeight="1" x14ac:dyDescent="0.25">
      <c r="A123" s="1" t="s">
        <v>5343</v>
      </c>
      <c r="B123" s="2" t="s">
        <v>6775</v>
      </c>
      <c r="C123" s="2" t="s">
        <v>6776</v>
      </c>
      <c r="D123" s="1" t="s">
        <v>4970</v>
      </c>
      <c r="E123" s="3">
        <v>24802.19</v>
      </c>
      <c r="F123" s="4">
        <v>3646</v>
      </c>
      <c r="G123" s="8">
        <v>14</v>
      </c>
      <c r="H123" s="5">
        <v>45331</v>
      </c>
      <c r="I123" s="6" t="s">
        <v>4</v>
      </c>
    </row>
    <row r="124" spans="1:9" ht="26.1" customHeight="1" x14ac:dyDescent="0.25">
      <c r="A124" s="1" t="s">
        <v>5346</v>
      </c>
      <c r="B124" s="2" t="s">
        <v>6777</v>
      </c>
      <c r="C124" s="2" t="s">
        <v>6777</v>
      </c>
      <c r="D124" s="1" t="s">
        <v>4984</v>
      </c>
      <c r="E124" s="3">
        <v>24509.43</v>
      </c>
      <c r="F124" s="4">
        <v>4211</v>
      </c>
      <c r="G124" s="8">
        <v>13</v>
      </c>
      <c r="H124" s="5">
        <v>45352</v>
      </c>
      <c r="I124" s="6" t="s">
        <v>451</v>
      </c>
    </row>
    <row r="125" spans="1:9" ht="25.5" customHeight="1" x14ac:dyDescent="0.25">
      <c r="A125" s="1" t="s">
        <v>5348</v>
      </c>
      <c r="B125" s="2" t="s">
        <v>6778</v>
      </c>
      <c r="C125" s="2" t="s">
        <v>6778</v>
      </c>
      <c r="D125" s="1" t="s">
        <v>4984</v>
      </c>
      <c r="E125" s="3">
        <v>24385.280000000002</v>
      </c>
      <c r="F125" s="4">
        <v>4501</v>
      </c>
      <c r="G125" s="8">
        <v>20</v>
      </c>
      <c r="H125" s="5">
        <v>45345</v>
      </c>
      <c r="I125" s="6" t="s">
        <v>4</v>
      </c>
    </row>
    <row r="126" spans="1:9" ht="26.1" customHeight="1" x14ac:dyDescent="0.25">
      <c r="A126" s="1" t="s">
        <v>5352</v>
      </c>
      <c r="B126" s="2" t="s">
        <v>5017</v>
      </c>
      <c r="C126" s="2" t="s">
        <v>5018</v>
      </c>
      <c r="D126" s="1" t="s">
        <v>4970</v>
      </c>
      <c r="E126" s="3">
        <v>23983.3</v>
      </c>
      <c r="F126" s="4">
        <v>3704</v>
      </c>
      <c r="G126" s="8">
        <v>8</v>
      </c>
      <c r="H126" s="5">
        <v>45247</v>
      </c>
      <c r="I126" s="6" t="s">
        <v>4</v>
      </c>
    </row>
    <row r="127" spans="1:9" ht="26.1" customHeight="1" x14ac:dyDescent="0.25">
      <c r="A127" s="1" t="s">
        <v>5355</v>
      </c>
      <c r="B127" s="2" t="s">
        <v>6779</v>
      </c>
      <c r="C127" s="2" t="s">
        <v>6779</v>
      </c>
      <c r="D127" s="1" t="s">
        <v>4970</v>
      </c>
      <c r="E127" s="3">
        <v>23794.49</v>
      </c>
      <c r="F127" s="4">
        <v>3625</v>
      </c>
      <c r="G127" s="8">
        <v>12</v>
      </c>
      <c r="H127" s="5">
        <v>45443</v>
      </c>
      <c r="I127" s="6" t="s">
        <v>638</v>
      </c>
    </row>
    <row r="128" spans="1:9" ht="26.1" customHeight="1" x14ac:dyDescent="0.25">
      <c r="A128" s="1" t="s">
        <v>5357</v>
      </c>
      <c r="B128" s="2" t="s">
        <v>6780</v>
      </c>
      <c r="C128" s="2" t="s">
        <v>6781</v>
      </c>
      <c r="D128" s="1" t="s">
        <v>4970</v>
      </c>
      <c r="E128" s="3">
        <v>23106.59</v>
      </c>
      <c r="F128" s="4">
        <v>3246</v>
      </c>
      <c r="G128" s="8">
        <v>10</v>
      </c>
      <c r="H128" s="5">
        <v>45611</v>
      </c>
      <c r="I128" s="6" t="s">
        <v>439</v>
      </c>
    </row>
    <row r="129" spans="1:9" ht="25.5" customHeight="1" x14ac:dyDescent="0.25">
      <c r="A129" s="1" t="s">
        <v>5360</v>
      </c>
      <c r="B129" s="2" t="s">
        <v>6782</v>
      </c>
      <c r="C129" s="2" t="s">
        <v>6783</v>
      </c>
      <c r="D129" s="1" t="s">
        <v>4970</v>
      </c>
      <c r="E129" s="3">
        <v>22999.13</v>
      </c>
      <c r="F129" s="4">
        <v>3680</v>
      </c>
      <c r="G129" s="8">
        <v>19</v>
      </c>
      <c r="H129" s="5">
        <v>45464</v>
      </c>
      <c r="I129" s="6" t="s">
        <v>5091</v>
      </c>
    </row>
    <row r="130" spans="1:9" ht="26.1" customHeight="1" x14ac:dyDescent="0.25">
      <c r="A130" s="1" t="s">
        <v>5363</v>
      </c>
      <c r="B130" s="9" t="s">
        <v>6784</v>
      </c>
      <c r="C130" s="9" t="s">
        <v>6785</v>
      </c>
      <c r="D130" s="1" t="s">
        <v>4970</v>
      </c>
      <c r="E130" s="3">
        <v>22270.720000000001</v>
      </c>
      <c r="F130" s="4">
        <v>3457</v>
      </c>
      <c r="G130" s="8">
        <v>17</v>
      </c>
      <c r="H130" s="5">
        <v>45485</v>
      </c>
      <c r="I130" s="6" t="s">
        <v>10</v>
      </c>
    </row>
    <row r="131" spans="1:9" ht="26.1" customHeight="1" x14ac:dyDescent="0.25">
      <c r="A131" s="1" t="s">
        <v>5365</v>
      </c>
      <c r="B131" s="2" t="s">
        <v>6786</v>
      </c>
      <c r="C131" s="2" t="s">
        <v>6787</v>
      </c>
      <c r="D131" s="1" t="s">
        <v>4970</v>
      </c>
      <c r="E131" s="3">
        <v>22197.78</v>
      </c>
      <c r="F131" s="4">
        <v>3471</v>
      </c>
      <c r="G131" s="8">
        <v>13</v>
      </c>
      <c r="H131" s="5">
        <v>45534</v>
      </c>
      <c r="I131" s="6" t="s">
        <v>426</v>
      </c>
    </row>
    <row r="132" spans="1:9" ht="25.5" customHeight="1" x14ac:dyDescent="0.25">
      <c r="A132" s="1" t="s">
        <v>5369</v>
      </c>
      <c r="B132" s="2" t="s">
        <v>6788</v>
      </c>
      <c r="C132" s="2" t="s">
        <v>6789</v>
      </c>
      <c r="D132" s="1" t="s">
        <v>5282</v>
      </c>
      <c r="E132" s="3">
        <v>22066.2</v>
      </c>
      <c r="F132" s="4">
        <v>2338</v>
      </c>
      <c r="G132" s="8">
        <v>14</v>
      </c>
      <c r="H132" s="5">
        <v>45379</v>
      </c>
      <c r="I132" s="6" t="s">
        <v>220</v>
      </c>
    </row>
    <row r="133" spans="1:9" ht="26.1" customHeight="1" x14ac:dyDescent="0.25">
      <c r="A133" s="1" t="s">
        <v>5372</v>
      </c>
      <c r="B133" s="2" t="s">
        <v>6790</v>
      </c>
      <c r="C133" s="2" t="s">
        <v>6791</v>
      </c>
      <c r="D133" s="1" t="s">
        <v>5532</v>
      </c>
      <c r="E133" s="3">
        <v>22064.94</v>
      </c>
      <c r="F133" s="4">
        <v>3992</v>
      </c>
      <c r="G133" s="8">
        <v>18</v>
      </c>
      <c r="H133" s="5">
        <v>45611</v>
      </c>
      <c r="I133" s="6" t="s">
        <v>4</v>
      </c>
    </row>
    <row r="134" spans="1:9" ht="26.1" customHeight="1" x14ac:dyDescent="0.25">
      <c r="A134" s="1" t="s">
        <v>5375</v>
      </c>
      <c r="B134" s="2" t="s">
        <v>6792</v>
      </c>
      <c r="C134" s="2" t="s">
        <v>6793</v>
      </c>
      <c r="D134" s="1" t="s">
        <v>5774</v>
      </c>
      <c r="E134" s="3">
        <v>20574.650000000001</v>
      </c>
      <c r="F134" s="4">
        <v>4326</v>
      </c>
      <c r="G134" s="8">
        <v>16</v>
      </c>
      <c r="H134" s="5">
        <v>45534</v>
      </c>
      <c r="I134" s="6" t="s">
        <v>426</v>
      </c>
    </row>
    <row r="135" spans="1:9" s="78" customFormat="1" ht="25.5" customHeight="1" x14ac:dyDescent="0.25">
      <c r="A135" s="1" t="s">
        <v>5377</v>
      </c>
      <c r="B135" s="2" t="s">
        <v>6794</v>
      </c>
      <c r="C135" s="2" t="s">
        <v>6795</v>
      </c>
      <c r="D135" s="1" t="s">
        <v>4970</v>
      </c>
      <c r="E135" s="3">
        <v>20211.95</v>
      </c>
      <c r="F135" s="4">
        <v>2838</v>
      </c>
      <c r="G135" s="4">
        <v>12</v>
      </c>
      <c r="H135" s="5" t="s">
        <v>6796</v>
      </c>
      <c r="I135" s="6" t="s">
        <v>638</v>
      </c>
    </row>
    <row r="136" spans="1:9" ht="26.1" customHeight="1" x14ac:dyDescent="0.25">
      <c r="A136" s="1" t="s">
        <v>5381</v>
      </c>
      <c r="B136" s="2" t="s">
        <v>6797</v>
      </c>
      <c r="C136" s="2" t="s">
        <v>6798</v>
      </c>
      <c r="D136" s="1" t="s">
        <v>5632</v>
      </c>
      <c r="E136" s="3">
        <v>20081.400000000001</v>
      </c>
      <c r="F136" s="4">
        <v>3342</v>
      </c>
      <c r="G136" s="4">
        <v>4</v>
      </c>
      <c r="H136" s="5">
        <v>45401</v>
      </c>
      <c r="I136" s="6" t="s">
        <v>311</v>
      </c>
    </row>
    <row r="137" spans="1:9" ht="26.1" customHeight="1" x14ac:dyDescent="0.25">
      <c r="A137" s="1" t="s">
        <v>5384</v>
      </c>
      <c r="B137" s="2" t="s">
        <v>6799</v>
      </c>
      <c r="C137" s="2" t="s">
        <v>6800</v>
      </c>
      <c r="D137" s="1" t="s">
        <v>5120</v>
      </c>
      <c r="E137" s="3">
        <v>18629</v>
      </c>
      <c r="F137" s="4">
        <v>2947</v>
      </c>
      <c r="G137" s="8">
        <v>14</v>
      </c>
      <c r="H137" s="5">
        <v>45471</v>
      </c>
      <c r="I137" s="6" t="s">
        <v>129</v>
      </c>
    </row>
    <row r="138" spans="1:9" ht="26.1" customHeight="1" x14ac:dyDescent="0.25">
      <c r="A138" s="1" t="s">
        <v>5388</v>
      </c>
      <c r="B138" s="2" t="s">
        <v>6801</v>
      </c>
      <c r="C138" s="2" t="s">
        <v>6801</v>
      </c>
      <c r="D138" s="1" t="s">
        <v>6802</v>
      </c>
      <c r="E138" s="3">
        <v>18265.38</v>
      </c>
      <c r="F138" s="4">
        <v>2798</v>
      </c>
      <c r="G138" s="4">
        <v>16</v>
      </c>
      <c r="H138" s="5">
        <v>45387</v>
      </c>
      <c r="I138" s="6" t="s">
        <v>5091</v>
      </c>
    </row>
    <row r="139" spans="1:9" ht="26.1" customHeight="1" x14ac:dyDescent="0.25">
      <c r="A139" s="1" t="s">
        <v>5391</v>
      </c>
      <c r="B139" s="2" t="s">
        <v>6803</v>
      </c>
      <c r="C139" s="2" t="s">
        <v>6804</v>
      </c>
      <c r="D139" s="1" t="s">
        <v>6805</v>
      </c>
      <c r="E139" s="3">
        <v>18233.52</v>
      </c>
      <c r="F139" s="4">
        <v>2866</v>
      </c>
      <c r="G139" s="8">
        <v>22</v>
      </c>
      <c r="H139" s="5">
        <v>45331</v>
      </c>
      <c r="I139" s="6" t="s">
        <v>220</v>
      </c>
    </row>
    <row r="140" spans="1:9" ht="26.1" customHeight="1" x14ac:dyDescent="0.25">
      <c r="A140" s="1" t="s">
        <v>5394</v>
      </c>
      <c r="B140" s="2" t="s">
        <v>6806</v>
      </c>
      <c r="C140" s="2" t="s">
        <v>6807</v>
      </c>
      <c r="D140" s="1" t="s">
        <v>4970</v>
      </c>
      <c r="E140" s="3">
        <v>16725.73</v>
      </c>
      <c r="F140" s="4">
        <v>2504</v>
      </c>
      <c r="G140" s="4">
        <v>15</v>
      </c>
      <c r="H140" s="5">
        <v>45632</v>
      </c>
      <c r="I140" s="6" t="s">
        <v>25</v>
      </c>
    </row>
    <row r="141" spans="1:9" ht="26.1" customHeight="1" x14ac:dyDescent="0.25">
      <c r="A141" s="1" t="s">
        <v>5397</v>
      </c>
      <c r="B141" s="2" t="s">
        <v>6808</v>
      </c>
      <c r="C141" s="2" t="s">
        <v>6809</v>
      </c>
      <c r="D141" s="1" t="s">
        <v>5050</v>
      </c>
      <c r="E141" s="3">
        <v>16573</v>
      </c>
      <c r="F141" s="4">
        <v>2668</v>
      </c>
      <c r="G141" s="8">
        <v>13</v>
      </c>
      <c r="H141" s="5">
        <v>45562</v>
      </c>
      <c r="I141" s="6" t="s">
        <v>129</v>
      </c>
    </row>
    <row r="142" spans="1:9" ht="26.1" customHeight="1" x14ac:dyDescent="0.25">
      <c r="A142" s="1" t="s">
        <v>5400</v>
      </c>
      <c r="B142" s="2" t="s">
        <v>6810</v>
      </c>
      <c r="C142" s="2" t="s">
        <v>6811</v>
      </c>
      <c r="D142" s="1" t="s">
        <v>4970</v>
      </c>
      <c r="E142" s="3">
        <v>16516.29</v>
      </c>
      <c r="F142" s="4">
        <v>2473</v>
      </c>
      <c r="G142" s="4">
        <v>11</v>
      </c>
      <c r="H142" s="5">
        <v>45576</v>
      </c>
      <c r="I142" s="6" t="s">
        <v>6547</v>
      </c>
    </row>
    <row r="143" spans="1:9" ht="26.1" customHeight="1" x14ac:dyDescent="0.25">
      <c r="A143" s="1" t="s">
        <v>5403</v>
      </c>
      <c r="B143" s="2" t="s">
        <v>6812</v>
      </c>
      <c r="C143" s="2" t="s">
        <v>6813</v>
      </c>
      <c r="D143" s="1" t="s">
        <v>5188</v>
      </c>
      <c r="E143" s="3">
        <v>15756</v>
      </c>
      <c r="F143" s="4">
        <v>3321</v>
      </c>
      <c r="G143" s="8">
        <v>16</v>
      </c>
      <c r="H143" s="5">
        <v>45527</v>
      </c>
      <c r="I143" s="6" t="s">
        <v>129</v>
      </c>
    </row>
    <row r="144" spans="1:9" ht="26.1" customHeight="1" x14ac:dyDescent="0.25">
      <c r="A144" s="1" t="s">
        <v>5406</v>
      </c>
      <c r="B144" s="2" t="s">
        <v>6814</v>
      </c>
      <c r="C144" s="2" t="s">
        <v>6815</v>
      </c>
      <c r="D144" s="1" t="s">
        <v>4970</v>
      </c>
      <c r="E144" s="3">
        <v>15371.07</v>
      </c>
      <c r="F144" s="4">
        <v>2404</v>
      </c>
      <c r="G144" s="4">
        <v>14</v>
      </c>
      <c r="H144" s="5">
        <v>45317</v>
      </c>
      <c r="I144" s="6" t="s">
        <v>5091</v>
      </c>
    </row>
    <row r="145" spans="1:9" ht="26.1" customHeight="1" x14ac:dyDescent="0.25">
      <c r="A145" s="1" t="s">
        <v>5408</v>
      </c>
      <c r="B145" s="2" t="s">
        <v>6816</v>
      </c>
      <c r="C145" s="2" t="s">
        <v>6817</v>
      </c>
      <c r="D145" s="1" t="s">
        <v>6818</v>
      </c>
      <c r="E145" s="3">
        <v>14842.66</v>
      </c>
      <c r="F145" s="4">
        <v>2773</v>
      </c>
      <c r="G145" s="8">
        <v>16</v>
      </c>
      <c r="H145" s="5">
        <v>45597</v>
      </c>
      <c r="I145" s="6" t="s">
        <v>4</v>
      </c>
    </row>
    <row r="146" spans="1:9" ht="26.1" customHeight="1" x14ac:dyDescent="0.25">
      <c r="A146" s="1" t="s">
        <v>5411</v>
      </c>
      <c r="B146" s="2" t="s">
        <v>6819</v>
      </c>
      <c r="C146" s="2" t="s">
        <v>6820</v>
      </c>
      <c r="D146" s="1" t="s">
        <v>4970</v>
      </c>
      <c r="E146" s="3">
        <v>14535</v>
      </c>
      <c r="F146" s="4">
        <v>2286</v>
      </c>
      <c r="G146" s="4">
        <v>13</v>
      </c>
      <c r="H146" s="5">
        <v>45576</v>
      </c>
      <c r="I146" s="6" t="s">
        <v>129</v>
      </c>
    </row>
    <row r="147" spans="1:9" ht="26.1" customHeight="1" x14ac:dyDescent="0.25">
      <c r="A147" s="1" t="s">
        <v>5414</v>
      </c>
      <c r="B147" s="2" t="s">
        <v>5253</v>
      </c>
      <c r="C147" s="2" t="s">
        <v>5254</v>
      </c>
      <c r="D147" s="1" t="s">
        <v>5255</v>
      </c>
      <c r="E147" s="3">
        <v>14398.4</v>
      </c>
      <c r="F147" s="4">
        <v>2165</v>
      </c>
      <c r="G147" s="8">
        <v>6</v>
      </c>
      <c r="H147" s="5">
        <v>45254</v>
      </c>
      <c r="I147" s="6" t="s">
        <v>220</v>
      </c>
    </row>
    <row r="148" spans="1:9" ht="26.1" customHeight="1" x14ac:dyDescent="0.25">
      <c r="A148" s="1" t="s">
        <v>5418</v>
      </c>
      <c r="B148" s="2" t="s">
        <v>6821</v>
      </c>
      <c r="C148" s="2" t="s">
        <v>6822</v>
      </c>
      <c r="D148" s="1" t="s">
        <v>5083</v>
      </c>
      <c r="E148" s="3">
        <v>14082.95</v>
      </c>
      <c r="F148" s="4">
        <v>2242</v>
      </c>
      <c r="G148" s="4">
        <v>9</v>
      </c>
      <c r="H148" s="5">
        <v>45408</v>
      </c>
      <c r="I148" s="6" t="s">
        <v>439</v>
      </c>
    </row>
    <row r="149" spans="1:9" ht="26.1" customHeight="1" x14ac:dyDescent="0.25">
      <c r="A149" s="1" t="s">
        <v>5421</v>
      </c>
      <c r="B149" s="2" t="s">
        <v>6823</v>
      </c>
      <c r="C149" s="2" t="s">
        <v>6824</v>
      </c>
      <c r="D149" s="1" t="s">
        <v>6825</v>
      </c>
      <c r="E149" s="3">
        <v>13753.3</v>
      </c>
      <c r="F149" s="4">
        <v>2209</v>
      </c>
      <c r="G149" s="4">
        <v>17</v>
      </c>
      <c r="H149" s="5">
        <v>45296</v>
      </c>
      <c r="I149" s="6" t="s">
        <v>505</v>
      </c>
    </row>
    <row r="150" spans="1:9" ht="26.1" customHeight="1" x14ac:dyDescent="0.25">
      <c r="A150" s="1" t="s">
        <v>5422</v>
      </c>
      <c r="B150" s="2" t="s">
        <v>6826</v>
      </c>
      <c r="C150" s="2" t="s">
        <v>6827</v>
      </c>
      <c r="D150" s="1" t="s">
        <v>4970</v>
      </c>
      <c r="E150" s="3">
        <v>13329.31</v>
      </c>
      <c r="F150" s="4">
        <v>2148</v>
      </c>
      <c r="G150" s="8">
        <v>15</v>
      </c>
      <c r="H150" s="5">
        <v>45359</v>
      </c>
      <c r="I150" s="6" t="s">
        <v>5091</v>
      </c>
    </row>
    <row r="151" spans="1:9" ht="26.1" customHeight="1" x14ac:dyDescent="0.25">
      <c r="A151" s="1" t="s">
        <v>5426</v>
      </c>
      <c r="B151" s="2" t="s">
        <v>6828</v>
      </c>
      <c r="C151" s="2" t="s">
        <v>6829</v>
      </c>
      <c r="D151" s="1" t="s">
        <v>6830</v>
      </c>
      <c r="E151" s="3">
        <v>13202.98</v>
      </c>
      <c r="F151" s="4">
        <v>2001</v>
      </c>
      <c r="G151" s="4">
        <v>14</v>
      </c>
      <c r="H151" s="5">
        <v>45590</v>
      </c>
      <c r="I151" s="6" t="s">
        <v>4</v>
      </c>
    </row>
    <row r="152" spans="1:9" ht="26.1" customHeight="1" x14ac:dyDescent="0.25">
      <c r="A152" s="1" t="s">
        <v>5429</v>
      </c>
      <c r="B152" s="2" t="s">
        <v>6831</v>
      </c>
      <c r="C152" s="2" t="s">
        <v>6832</v>
      </c>
      <c r="D152" s="1" t="s">
        <v>4970</v>
      </c>
      <c r="E152" s="3">
        <v>12469.39</v>
      </c>
      <c r="F152" s="4">
        <v>2035</v>
      </c>
      <c r="G152" s="8">
        <v>9</v>
      </c>
      <c r="H152" s="5">
        <v>45471</v>
      </c>
      <c r="I152" s="6" t="s">
        <v>638</v>
      </c>
    </row>
    <row r="153" spans="1:9" ht="26.1" customHeight="1" x14ac:dyDescent="0.25">
      <c r="A153" s="1" t="s">
        <v>5432</v>
      </c>
      <c r="B153" s="2" t="s">
        <v>6833</v>
      </c>
      <c r="C153" s="2" t="s">
        <v>6834</v>
      </c>
      <c r="D153" s="1" t="s">
        <v>4970</v>
      </c>
      <c r="E153" s="3">
        <v>12422.9</v>
      </c>
      <c r="F153" s="4">
        <v>1984</v>
      </c>
      <c r="G153" s="4">
        <v>9</v>
      </c>
      <c r="H153" s="5">
        <v>45597</v>
      </c>
      <c r="I153" s="6" t="s">
        <v>311</v>
      </c>
    </row>
    <row r="154" spans="1:9" ht="26.1" customHeight="1" x14ac:dyDescent="0.25">
      <c r="A154" s="1" t="s">
        <v>5435</v>
      </c>
      <c r="B154" s="2" t="s">
        <v>6835</v>
      </c>
      <c r="C154" s="2" t="s">
        <v>6835</v>
      </c>
      <c r="D154" s="1" t="s">
        <v>5083</v>
      </c>
      <c r="E154" s="3">
        <v>11959.69</v>
      </c>
      <c r="F154" s="4">
        <v>2041</v>
      </c>
      <c r="G154" s="4">
        <v>8</v>
      </c>
      <c r="H154" s="5">
        <v>45387</v>
      </c>
      <c r="I154" s="6" t="s">
        <v>439</v>
      </c>
    </row>
    <row r="155" spans="1:9" ht="26.1" customHeight="1" x14ac:dyDescent="0.25">
      <c r="A155" s="1" t="s">
        <v>5439</v>
      </c>
      <c r="B155" s="2" t="s">
        <v>6836</v>
      </c>
      <c r="C155" s="2" t="s">
        <v>6837</v>
      </c>
      <c r="D155" s="1" t="s">
        <v>5083</v>
      </c>
      <c r="E155" s="3">
        <v>11781.2</v>
      </c>
      <c r="F155" s="4">
        <v>1826</v>
      </c>
      <c r="G155" s="8">
        <v>5</v>
      </c>
      <c r="H155" s="5">
        <v>45345</v>
      </c>
      <c r="I155" s="6" t="s">
        <v>2155</v>
      </c>
    </row>
    <row r="156" spans="1:9" ht="26.1" customHeight="1" x14ac:dyDescent="0.25">
      <c r="A156" s="1" t="s">
        <v>5443</v>
      </c>
      <c r="B156" s="2" t="s">
        <v>6838</v>
      </c>
      <c r="C156" s="2" t="s">
        <v>6839</v>
      </c>
      <c r="D156" s="1" t="s">
        <v>4970</v>
      </c>
      <c r="E156" s="3">
        <v>11479.9</v>
      </c>
      <c r="F156" s="4">
        <v>1654</v>
      </c>
      <c r="G156" s="8">
        <v>9</v>
      </c>
      <c r="H156" s="5">
        <v>45366</v>
      </c>
      <c r="I156" s="6" t="s">
        <v>638</v>
      </c>
    </row>
    <row r="157" spans="1:9" ht="26.1" customHeight="1" x14ac:dyDescent="0.25">
      <c r="A157" s="1" t="s">
        <v>5445</v>
      </c>
      <c r="B157" s="2" t="s">
        <v>6840</v>
      </c>
      <c r="C157" s="2" t="s">
        <v>6841</v>
      </c>
      <c r="D157" s="1" t="s">
        <v>5060</v>
      </c>
      <c r="E157" s="3">
        <v>11199</v>
      </c>
      <c r="F157" s="4">
        <v>2090</v>
      </c>
      <c r="G157" s="8">
        <v>8</v>
      </c>
      <c r="H157" s="5">
        <v>45331</v>
      </c>
      <c r="I157" s="6" t="s">
        <v>311</v>
      </c>
    </row>
    <row r="158" spans="1:9" ht="26.1" customHeight="1" x14ac:dyDescent="0.25">
      <c r="A158" s="1" t="s">
        <v>5449</v>
      </c>
      <c r="B158" s="2" t="s">
        <v>5065</v>
      </c>
      <c r="C158" s="2" t="s">
        <v>5065</v>
      </c>
      <c r="D158" s="1" t="s">
        <v>5066</v>
      </c>
      <c r="E158" s="3">
        <v>11191.26</v>
      </c>
      <c r="F158" s="4">
        <v>1779</v>
      </c>
      <c r="G158" s="4">
        <v>9</v>
      </c>
      <c r="H158" s="5">
        <v>45191</v>
      </c>
      <c r="I158" s="6" t="s">
        <v>220</v>
      </c>
    </row>
    <row r="159" spans="1:9" ht="26.1" customHeight="1" x14ac:dyDescent="0.25">
      <c r="A159" s="1" t="s">
        <v>5452</v>
      </c>
      <c r="B159" s="9" t="s">
        <v>6842</v>
      </c>
      <c r="C159" s="9" t="s">
        <v>6843</v>
      </c>
      <c r="D159" s="1" t="s">
        <v>5318</v>
      </c>
      <c r="E159" s="3">
        <v>10991</v>
      </c>
      <c r="F159" s="4">
        <v>2374</v>
      </c>
      <c r="G159" s="8">
        <v>14</v>
      </c>
      <c r="H159" s="5">
        <v>45492</v>
      </c>
      <c r="I159" s="6" t="s">
        <v>129</v>
      </c>
    </row>
    <row r="160" spans="1:9" ht="25.5" customHeight="1" x14ac:dyDescent="0.25">
      <c r="A160" s="1" t="s">
        <v>5456</v>
      </c>
      <c r="B160" s="2" t="s">
        <v>5224</v>
      </c>
      <c r="C160" s="2" t="s">
        <v>5225</v>
      </c>
      <c r="D160" s="1" t="s">
        <v>5083</v>
      </c>
      <c r="E160" s="3">
        <v>10790.1</v>
      </c>
      <c r="F160" s="4">
        <v>1717</v>
      </c>
      <c r="G160" s="8">
        <v>5</v>
      </c>
      <c r="H160" s="5">
        <v>45254</v>
      </c>
      <c r="I160" s="6" t="s">
        <v>4</v>
      </c>
    </row>
    <row r="161" spans="1:9" ht="26.1" customHeight="1" x14ac:dyDescent="0.25">
      <c r="A161" s="1" t="s">
        <v>5460</v>
      </c>
      <c r="B161" s="2" t="s">
        <v>6844</v>
      </c>
      <c r="C161" s="2" t="s">
        <v>6845</v>
      </c>
      <c r="D161" s="1" t="s">
        <v>5337</v>
      </c>
      <c r="E161" s="3">
        <v>10531.26</v>
      </c>
      <c r="F161" s="4">
        <v>2011</v>
      </c>
      <c r="G161" s="4">
        <v>15</v>
      </c>
      <c r="H161" s="5">
        <v>45569</v>
      </c>
      <c r="I161" s="6" t="s">
        <v>1864</v>
      </c>
    </row>
    <row r="162" spans="1:9" ht="26.1" customHeight="1" x14ac:dyDescent="0.25">
      <c r="A162" s="1" t="s">
        <v>5463</v>
      </c>
      <c r="B162" s="2" t="s">
        <v>6846</v>
      </c>
      <c r="C162" s="2" t="s">
        <v>6847</v>
      </c>
      <c r="D162" s="1" t="s">
        <v>4970</v>
      </c>
      <c r="E162" s="3">
        <v>10360.81</v>
      </c>
      <c r="F162" s="4">
        <v>1726</v>
      </c>
      <c r="G162" s="8">
        <v>11</v>
      </c>
      <c r="H162" s="5">
        <v>45555</v>
      </c>
      <c r="I162" s="6" t="s">
        <v>6848</v>
      </c>
    </row>
    <row r="163" spans="1:9" ht="26.1" customHeight="1" x14ac:dyDescent="0.25">
      <c r="A163" s="1" t="s">
        <v>5467</v>
      </c>
      <c r="B163" s="2" t="s">
        <v>6849</v>
      </c>
      <c r="C163" s="2" t="s">
        <v>6850</v>
      </c>
      <c r="D163" s="1" t="s">
        <v>5083</v>
      </c>
      <c r="E163" s="3">
        <v>10278.94</v>
      </c>
      <c r="F163" s="4">
        <v>1795</v>
      </c>
      <c r="G163" s="4">
        <v>10</v>
      </c>
      <c r="H163" s="5">
        <v>45618</v>
      </c>
      <c r="I163" s="6" t="s">
        <v>311</v>
      </c>
    </row>
    <row r="164" spans="1:9" ht="26.1" customHeight="1" x14ac:dyDescent="0.25">
      <c r="A164" s="1" t="s">
        <v>5470</v>
      </c>
      <c r="B164" s="2" t="s">
        <v>6851</v>
      </c>
      <c r="C164" s="2" t="s">
        <v>6852</v>
      </c>
      <c r="D164" s="1" t="s">
        <v>5715</v>
      </c>
      <c r="E164" s="3">
        <v>10113.799999999999</v>
      </c>
      <c r="F164" s="4">
        <v>1459</v>
      </c>
      <c r="G164" s="8">
        <v>12</v>
      </c>
      <c r="H164" s="5">
        <v>45450</v>
      </c>
      <c r="I164" s="6" t="s">
        <v>5091</v>
      </c>
    </row>
    <row r="165" spans="1:9" ht="26.1" customHeight="1" x14ac:dyDescent="0.25">
      <c r="A165" s="1" t="s">
        <v>5473</v>
      </c>
      <c r="B165" s="2" t="s">
        <v>6853</v>
      </c>
      <c r="C165" s="2" t="s">
        <v>6854</v>
      </c>
      <c r="D165" s="1" t="s">
        <v>6855</v>
      </c>
      <c r="E165" s="3">
        <v>9869.15</v>
      </c>
      <c r="F165" s="4">
        <v>1622</v>
      </c>
      <c r="G165" s="4">
        <v>8</v>
      </c>
      <c r="H165" s="5">
        <v>45303</v>
      </c>
      <c r="I165" s="6" t="s">
        <v>5091</v>
      </c>
    </row>
    <row r="166" spans="1:9" ht="25.5" customHeight="1" x14ac:dyDescent="0.25">
      <c r="A166" s="1" t="s">
        <v>5476</v>
      </c>
      <c r="B166" s="2" t="s">
        <v>6856</v>
      </c>
      <c r="C166" s="2" t="s">
        <v>6856</v>
      </c>
      <c r="D166" s="1" t="s">
        <v>4970</v>
      </c>
      <c r="E166" s="3">
        <v>9381.16</v>
      </c>
      <c r="F166" s="4">
        <v>1448</v>
      </c>
      <c r="G166" s="8">
        <v>14</v>
      </c>
      <c r="H166" s="5">
        <v>45506</v>
      </c>
      <c r="I166" s="6" t="s">
        <v>10</v>
      </c>
    </row>
    <row r="167" spans="1:9" ht="26.1" customHeight="1" x14ac:dyDescent="0.25">
      <c r="A167" s="1" t="s">
        <v>5479</v>
      </c>
      <c r="B167" s="2" t="s">
        <v>6857</v>
      </c>
      <c r="C167" s="2" t="s">
        <v>6857</v>
      </c>
      <c r="D167" s="1" t="s">
        <v>4970</v>
      </c>
      <c r="E167" s="3">
        <v>9378.36</v>
      </c>
      <c r="F167" s="4">
        <v>1451</v>
      </c>
      <c r="G167" s="4">
        <v>18</v>
      </c>
      <c r="H167" s="5">
        <v>45583</v>
      </c>
      <c r="I167" s="6" t="s">
        <v>5091</v>
      </c>
    </row>
    <row r="168" spans="1:9" ht="26.1" customHeight="1" x14ac:dyDescent="0.25">
      <c r="A168" s="1" t="s">
        <v>5483</v>
      </c>
      <c r="B168" s="2" t="s">
        <v>5344</v>
      </c>
      <c r="C168" s="2" t="s">
        <v>5345</v>
      </c>
      <c r="D168" s="1" t="s">
        <v>4970</v>
      </c>
      <c r="E168" s="3">
        <v>9118.2000000000007</v>
      </c>
      <c r="F168" s="4">
        <v>1274</v>
      </c>
      <c r="G168" s="4">
        <v>9</v>
      </c>
      <c r="H168" s="5">
        <v>45275</v>
      </c>
      <c r="I168" s="6" t="s">
        <v>220</v>
      </c>
    </row>
    <row r="169" spans="1:9" ht="26.1" customHeight="1" x14ac:dyDescent="0.25">
      <c r="A169" s="1" t="s">
        <v>5487</v>
      </c>
      <c r="B169" s="2" t="s">
        <v>6858</v>
      </c>
      <c r="C169" s="2" t="s">
        <v>6859</v>
      </c>
      <c r="D169" s="1" t="s">
        <v>6644</v>
      </c>
      <c r="E169" s="3">
        <v>9113</v>
      </c>
      <c r="F169" s="4">
        <v>1611</v>
      </c>
      <c r="G169" s="8">
        <v>14</v>
      </c>
      <c r="H169" s="5">
        <v>45429</v>
      </c>
      <c r="I169" s="6" t="s">
        <v>129</v>
      </c>
    </row>
    <row r="170" spans="1:9" ht="26.1" customHeight="1" x14ac:dyDescent="0.25">
      <c r="A170" s="1" t="s">
        <v>5490</v>
      </c>
      <c r="B170" s="2" t="s">
        <v>6860</v>
      </c>
      <c r="C170" s="2" t="s">
        <v>6861</v>
      </c>
      <c r="D170" s="1" t="s">
        <v>4970</v>
      </c>
      <c r="E170" s="3">
        <v>9044.56</v>
      </c>
      <c r="F170" s="4">
        <v>1334</v>
      </c>
      <c r="G170" s="4">
        <v>11</v>
      </c>
      <c r="H170" s="5">
        <v>45408</v>
      </c>
      <c r="I170" s="6" t="s">
        <v>638</v>
      </c>
    </row>
    <row r="171" spans="1:9" ht="26.1" customHeight="1" x14ac:dyDescent="0.25">
      <c r="A171" s="1" t="s">
        <v>5493</v>
      </c>
      <c r="B171" s="2" t="s">
        <v>4979</v>
      </c>
      <c r="C171" s="2" t="s">
        <v>4980</v>
      </c>
      <c r="D171" s="1" t="s">
        <v>4981</v>
      </c>
      <c r="E171" s="3">
        <v>8986.0400000000009</v>
      </c>
      <c r="F171" s="4">
        <v>2053</v>
      </c>
      <c r="G171" s="4">
        <v>3</v>
      </c>
      <c r="H171" s="5">
        <v>44916</v>
      </c>
      <c r="I171" s="6" t="s">
        <v>10</v>
      </c>
    </row>
    <row r="172" spans="1:9" ht="26.1" customHeight="1" x14ac:dyDescent="0.25">
      <c r="A172" s="1" t="s">
        <v>5496</v>
      </c>
      <c r="B172" s="2" t="s">
        <v>6862</v>
      </c>
      <c r="C172" s="2" t="s">
        <v>6863</v>
      </c>
      <c r="D172" s="1" t="s">
        <v>6129</v>
      </c>
      <c r="E172" s="3">
        <v>8816.6500000000015</v>
      </c>
      <c r="F172" s="4">
        <v>1595</v>
      </c>
      <c r="G172" s="8">
        <v>16</v>
      </c>
      <c r="H172" s="5">
        <v>45618</v>
      </c>
      <c r="I172" s="6" t="s">
        <v>439</v>
      </c>
    </row>
    <row r="173" spans="1:9" ht="26.1" customHeight="1" x14ac:dyDescent="0.25">
      <c r="A173" s="1" t="s">
        <v>5499</v>
      </c>
      <c r="B173" s="2" t="s">
        <v>6864</v>
      </c>
      <c r="C173" s="2" t="s">
        <v>6865</v>
      </c>
      <c r="D173" s="1" t="s">
        <v>5192</v>
      </c>
      <c r="E173" s="3">
        <v>8407.4000000000015</v>
      </c>
      <c r="F173" s="4">
        <v>1542</v>
      </c>
      <c r="G173" s="4">
        <v>8</v>
      </c>
      <c r="H173" s="5">
        <v>45303</v>
      </c>
      <c r="I173" s="6" t="s">
        <v>311</v>
      </c>
    </row>
    <row r="174" spans="1:9" ht="25.5" customHeight="1" x14ac:dyDescent="0.25">
      <c r="A174" s="1" t="s">
        <v>5502</v>
      </c>
      <c r="B174" s="2" t="s">
        <v>6866</v>
      </c>
      <c r="C174" s="2" t="s">
        <v>6867</v>
      </c>
      <c r="D174" s="1" t="s">
        <v>4970</v>
      </c>
      <c r="E174" s="3">
        <v>8366.08</v>
      </c>
      <c r="F174" s="4">
        <v>1239</v>
      </c>
      <c r="G174" s="4">
        <v>12</v>
      </c>
      <c r="H174" s="5">
        <v>45387</v>
      </c>
      <c r="I174" s="6" t="s">
        <v>4</v>
      </c>
    </row>
    <row r="175" spans="1:9" ht="26.1" customHeight="1" x14ac:dyDescent="0.25">
      <c r="A175" s="1" t="s">
        <v>5505</v>
      </c>
      <c r="B175" s="2" t="s">
        <v>5339</v>
      </c>
      <c r="C175" s="2" t="s">
        <v>5339</v>
      </c>
      <c r="D175" s="1" t="s">
        <v>4984</v>
      </c>
      <c r="E175" s="3">
        <v>8281.7000000000007</v>
      </c>
      <c r="F175" s="4">
        <v>1081</v>
      </c>
      <c r="G175" s="8">
        <v>1</v>
      </c>
      <c r="H175" s="5">
        <v>45261</v>
      </c>
      <c r="I175" s="6" t="s">
        <v>5340</v>
      </c>
    </row>
    <row r="176" spans="1:9" ht="26.1" customHeight="1" x14ac:dyDescent="0.25">
      <c r="A176" s="1" t="s">
        <v>5509</v>
      </c>
      <c r="B176" s="2" t="s">
        <v>6868</v>
      </c>
      <c r="C176" s="2" t="s">
        <v>6869</v>
      </c>
      <c r="D176" s="1" t="s">
        <v>5325</v>
      </c>
      <c r="E176" s="3">
        <v>8193.51</v>
      </c>
      <c r="F176" s="4">
        <v>1318</v>
      </c>
      <c r="G176" s="8">
        <v>11</v>
      </c>
      <c r="H176" s="5">
        <v>45618</v>
      </c>
      <c r="I176" s="6" t="s">
        <v>439</v>
      </c>
    </row>
    <row r="177" spans="1:9" ht="26.1" customHeight="1" x14ac:dyDescent="0.25">
      <c r="A177" s="1" t="s">
        <v>5513</v>
      </c>
      <c r="B177" s="2" t="s">
        <v>6870</v>
      </c>
      <c r="C177" s="2" t="s">
        <v>6871</v>
      </c>
      <c r="D177" s="1" t="s">
        <v>5060</v>
      </c>
      <c r="E177" s="3">
        <v>8094.77</v>
      </c>
      <c r="F177" s="4">
        <v>1221</v>
      </c>
      <c r="G177" s="8">
        <v>12</v>
      </c>
      <c r="H177" s="5">
        <v>45485</v>
      </c>
      <c r="I177" s="6" t="s">
        <v>489</v>
      </c>
    </row>
    <row r="178" spans="1:9" ht="26.1" customHeight="1" x14ac:dyDescent="0.25">
      <c r="A178" s="1" t="s">
        <v>5516</v>
      </c>
      <c r="B178" s="2" t="s">
        <v>6872</v>
      </c>
      <c r="C178" s="2" t="s">
        <v>6873</v>
      </c>
      <c r="D178" s="1" t="s">
        <v>5083</v>
      </c>
      <c r="E178" s="3">
        <v>8064.7</v>
      </c>
      <c r="F178" s="4">
        <v>1565</v>
      </c>
      <c r="G178" s="4">
        <v>5</v>
      </c>
      <c r="H178" s="5">
        <v>45317</v>
      </c>
      <c r="I178" s="6" t="s">
        <v>311</v>
      </c>
    </row>
    <row r="179" spans="1:9" ht="26.1" customHeight="1" x14ac:dyDescent="0.25">
      <c r="A179" s="1" t="s">
        <v>5519</v>
      </c>
      <c r="B179" s="2" t="s">
        <v>6874</v>
      </c>
      <c r="C179" s="2" t="s">
        <v>6875</v>
      </c>
      <c r="D179" s="1" t="s">
        <v>4970</v>
      </c>
      <c r="E179" s="3">
        <v>8059.0599999999986</v>
      </c>
      <c r="F179" s="4">
        <v>1487</v>
      </c>
      <c r="G179" s="8">
        <v>15</v>
      </c>
      <c r="H179" s="5">
        <v>45429</v>
      </c>
      <c r="I179" s="6" t="s">
        <v>220</v>
      </c>
    </row>
    <row r="180" spans="1:9" ht="26.1" customHeight="1" x14ac:dyDescent="0.25">
      <c r="A180" s="1" t="s">
        <v>5521</v>
      </c>
      <c r="B180" s="2" t="s">
        <v>5349</v>
      </c>
      <c r="C180" s="2" t="s">
        <v>6876</v>
      </c>
      <c r="D180" s="1" t="s">
        <v>4970</v>
      </c>
      <c r="E180" s="3">
        <v>7961.66</v>
      </c>
      <c r="F180" s="4">
        <v>1131</v>
      </c>
      <c r="G180" s="8">
        <v>10</v>
      </c>
      <c r="H180" s="5">
        <v>45597</v>
      </c>
      <c r="I180" s="6" t="s">
        <v>638</v>
      </c>
    </row>
    <row r="181" spans="1:9" ht="25.5" customHeight="1" x14ac:dyDescent="0.25">
      <c r="A181" s="1" t="s">
        <v>5523</v>
      </c>
      <c r="B181" s="2" t="s">
        <v>6877</v>
      </c>
      <c r="C181" s="2" t="s">
        <v>6878</v>
      </c>
      <c r="D181" s="1" t="s">
        <v>6879</v>
      </c>
      <c r="E181" s="3">
        <v>7740.83</v>
      </c>
      <c r="F181" s="4">
        <v>1119</v>
      </c>
      <c r="G181" s="8">
        <v>13</v>
      </c>
      <c r="H181" s="5">
        <v>45548</v>
      </c>
      <c r="I181" s="6" t="s">
        <v>5459</v>
      </c>
    </row>
    <row r="182" spans="1:9" ht="26.1" customHeight="1" x14ac:dyDescent="0.25">
      <c r="A182" s="1" t="s">
        <v>5526</v>
      </c>
      <c r="B182" s="2" t="s">
        <v>6880</v>
      </c>
      <c r="C182" s="2" t="s">
        <v>6880</v>
      </c>
      <c r="D182" s="1" t="s">
        <v>6881</v>
      </c>
      <c r="E182" s="3">
        <v>7664</v>
      </c>
      <c r="F182" s="4">
        <v>1080</v>
      </c>
      <c r="G182" s="8">
        <v>7</v>
      </c>
      <c r="H182" s="5">
        <v>45632</v>
      </c>
      <c r="I182" s="6" t="s">
        <v>6882</v>
      </c>
    </row>
    <row r="183" spans="1:9" ht="25.5" customHeight="1" x14ac:dyDescent="0.25">
      <c r="A183" s="1" t="s">
        <v>5530</v>
      </c>
      <c r="B183" s="2" t="s">
        <v>6883</v>
      </c>
      <c r="C183" s="2" t="s">
        <v>6884</v>
      </c>
      <c r="D183" s="1" t="s">
        <v>5015</v>
      </c>
      <c r="E183" s="3">
        <v>7585</v>
      </c>
      <c r="F183" s="4">
        <v>1692</v>
      </c>
      <c r="G183" s="8">
        <v>14</v>
      </c>
      <c r="H183" s="5">
        <v>45548</v>
      </c>
      <c r="I183" s="6" t="s">
        <v>129</v>
      </c>
    </row>
    <row r="184" spans="1:9" ht="26.1" customHeight="1" x14ac:dyDescent="0.25">
      <c r="A184" s="1" t="s">
        <v>5533</v>
      </c>
      <c r="B184" s="2" t="s">
        <v>6885</v>
      </c>
      <c r="C184" s="2" t="s">
        <v>6886</v>
      </c>
      <c r="D184" s="1" t="s">
        <v>5282</v>
      </c>
      <c r="E184" s="3">
        <v>7375.9299999999994</v>
      </c>
      <c r="F184" s="4">
        <v>667</v>
      </c>
      <c r="G184" s="8">
        <v>11</v>
      </c>
      <c r="H184" s="5">
        <v>45379</v>
      </c>
      <c r="I184" s="6" t="s">
        <v>220</v>
      </c>
    </row>
    <row r="185" spans="1:9" ht="26.1" customHeight="1" x14ac:dyDescent="0.25">
      <c r="A185" s="1" t="s">
        <v>5536</v>
      </c>
      <c r="B185" s="2" t="s">
        <v>6887</v>
      </c>
      <c r="C185" s="2" t="s">
        <v>6888</v>
      </c>
      <c r="D185" s="1" t="s">
        <v>5120</v>
      </c>
      <c r="E185" s="3">
        <v>7374.17</v>
      </c>
      <c r="F185" s="4">
        <v>1472</v>
      </c>
      <c r="G185" s="8">
        <v>15</v>
      </c>
      <c r="H185" s="5">
        <v>45555</v>
      </c>
      <c r="I185" s="6" t="s">
        <v>220</v>
      </c>
    </row>
    <row r="186" spans="1:9" ht="25.5" customHeight="1" x14ac:dyDescent="0.25">
      <c r="A186" s="1" t="s">
        <v>5539</v>
      </c>
      <c r="B186" s="2" t="s">
        <v>6889</v>
      </c>
      <c r="C186" s="2" t="s">
        <v>6890</v>
      </c>
      <c r="D186" s="1" t="s">
        <v>5562</v>
      </c>
      <c r="E186" s="3">
        <v>7249.26</v>
      </c>
      <c r="F186" s="4">
        <v>1297</v>
      </c>
      <c r="G186" s="4">
        <v>10</v>
      </c>
      <c r="H186" s="5">
        <v>45296</v>
      </c>
      <c r="I186" s="6" t="s">
        <v>2184</v>
      </c>
    </row>
    <row r="187" spans="1:9" ht="25.5" customHeight="1" x14ac:dyDescent="0.25">
      <c r="A187" s="1" t="s">
        <v>5542</v>
      </c>
      <c r="B187" s="9" t="s">
        <v>6891</v>
      </c>
      <c r="C187" s="9" t="s">
        <v>6892</v>
      </c>
      <c r="D187" s="1" t="s">
        <v>5060</v>
      </c>
      <c r="E187" s="3">
        <v>7217.7</v>
      </c>
      <c r="F187" s="4">
        <v>1428</v>
      </c>
      <c r="G187" s="8">
        <v>5</v>
      </c>
      <c r="H187" s="5">
        <v>45492</v>
      </c>
      <c r="I187" s="6" t="s">
        <v>2184</v>
      </c>
    </row>
    <row r="188" spans="1:9" ht="25.5" customHeight="1" x14ac:dyDescent="0.25">
      <c r="A188" s="1" t="s">
        <v>5545</v>
      </c>
      <c r="B188" s="2" t="s">
        <v>6893</v>
      </c>
      <c r="C188" s="2" t="s">
        <v>6894</v>
      </c>
      <c r="D188" s="1" t="s">
        <v>5083</v>
      </c>
      <c r="E188" s="3">
        <v>7183</v>
      </c>
      <c r="F188" s="4">
        <v>1190</v>
      </c>
      <c r="G188" s="8">
        <v>12</v>
      </c>
      <c r="H188" s="5">
        <v>45499</v>
      </c>
      <c r="I188" s="6" t="s">
        <v>129</v>
      </c>
    </row>
    <row r="189" spans="1:9" ht="25.5" customHeight="1" x14ac:dyDescent="0.25">
      <c r="A189" s="1" t="s">
        <v>5548</v>
      </c>
      <c r="B189" s="2" t="s">
        <v>6895</v>
      </c>
      <c r="C189" s="2" t="s">
        <v>6896</v>
      </c>
      <c r="D189" s="1" t="s">
        <v>5083</v>
      </c>
      <c r="E189" s="3">
        <v>6990.8900000000012</v>
      </c>
      <c r="F189" s="4">
        <v>1042</v>
      </c>
      <c r="G189" s="8">
        <v>7</v>
      </c>
      <c r="H189" s="5">
        <v>45359</v>
      </c>
      <c r="I189" s="6" t="s">
        <v>439</v>
      </c>
    </row>
    <row r="190" spans="1:9" ht="24.95" customHeight="1" x14ac:dyDescent="0.25">
      <c r="A190" s="1" t="s">
        <v>5551</v>
      </c>
      <c r="B190" s="2" t="s">
        <v>6897</v>
      </c>
      <c r="C190" s="2" t="s">
        <v>6898</v>
      </c>
      <c r="D190" s="1" t="s">
        <v>5188</v>
      </c>
      <c r="E190" s="3">
        <v>6916</v>
      </c>
      <c r="F190" s="4">
        <v>1097</v>
      </c>
      <c r="G190" s="8">
        <v>15</v>
      </c>
      <c r="H190" s="5">
        <v>45415</v>
      </c>
      <c r="I190" s="6" t="s">
        <v>129</v>
      </c>
    </row>
    <row r="191" spans="1:9" ht="24.95" customHeight="1" x14ac:dyDescent="0.25">
      <c r="A191" s="1" t="s">
        <v>5555</v>
      </c>
      <c r="B191" s="2" t="s">
        <v>6899</v>
      </c>
      <c r="C191" s="2" t="s">
        <v>6900</v>
      </c>
      <c r="D191" s="1" t="s">
        <v>6901</v>
      </c>
      <c r="E191" s="3">
        <v>6881.41</v>
      </c>
      <c r="F191" s="4">
        <v>1583</v>
      </c>
      <c r="G191" s="8">
        <v>11</v>
      </c>
      <c r="H191" s="5">
        <v>45380</v>
      </c>
      <c r="I191" s="6" t="s">
        <v>5091</v>
      </c>
    </row>
    <row r="192" spans="1:9" ht="24.95" customHeight="1" x14ac:dyDescent="0.25">
      <c r="A192" s="1" t="s">
        <v>5559</v>
      </c>
      <c r="B192" s="9" t="s">
        <v>6902</v>
      </c>
      <c r="C192" s="9" t="s">
        <v>6902</v>
      </c>
      <c r="D192" s="1" t="s">
        <v>4984</v>
      </c>
      <c r="E192" s="3">
        <v>6873.25</v>
      </c>
      <c r="F192" s="4">
        <v>1765</v>
      </c>
      <c r="G192" s="8" t="s">
        <v>5742</v>
      </c>
      <c r="H192" s="5">
        <v>45527</v>
      </c>
      <c r="I192" s="11" t="s">
        <v>6903</v>
      </c>
    </row>
    <row r="193" spans="1:9" ht="24.95" customHeight="1" x14ac:dyDescent="0.25">
      <c r="A193" s="1" t="s">
        <v>5563</v>
      </c>
      <c r="B193" s="2" t="s">
        <v>6904</v>
      </c>
      <c r="C193" s="2" t="s">
        <v>6905</v>
      </c>
      <c r="D193" s="1" t="s">
        <v>5050</v>
      </c>
      <c r="E193" s="3">
        <v>6872.33</v>
      </c>
      <c r="F193" s="4">
        <v>1109</v>
      </c>
      <c r="G193" s="4">
        <v>16</v>
      </c>
      <c r="H193" s="5">
        <v>45296</v>
      </c>
      <c r="I193" s="6" t="s">
        <v>505</v>
      </c>
    </row>
    <row r="194" spans="1:9" ht="24.95" customHeight="1" x14ac:dyDescent="0.25">
      <c r="A194" s="1" t="s">
        <v>5567</v>
      </c>
      <c r="B194" s="2" t="s">
        <v>6906</v>
      </c>
      <c r="C194" s="2" t="s">
        <v>6907</v>
      </c>
      <c r="D194" s="1" t="s">
        <v>6908</v>
      </c>
      <c r="E194" s="3">
        <v>6858.28</v>
      </c>
      <c r="F194" s="4">
        <v>1135</v>
      </c>
      <c r="G194" s="8">
        <v>11</v>
      </c>
      <c r="H194" s="5">
        <v>45562</v>
      </c>
      <c r="I194" s="6" t="s">
        <v>426</v>
      </c>
    </row>
    <row r="195" spans="1:9" ht="24.95" customHeight="1" x14ac:dyDescent="0.25">
      <c r="A195" s="1" t="s">
        <v>5570</v>
      </c>
      <c r="B195" s="2" t="s">
        <v>6909</v>
      </c>
      <c r="C195" s="2" t="s">
        <v>6910</v>
      </c>
      <c r="D195" s="1" t="s">
        <v>5083</v>
      </c>
      <c r="E195" s="3">
        <v>6823.75</v>
      </c>
      <c r="F195" s="4">
        <v>1235</v>
      </c>
      <c r="G195" s="8">
        <v>16</v>
      </c>
      <c r="H195" s="5">
        <v>45379</v>
      </c>
      <c r="I195" s="6" t="s">
        <v>220</v>
      </c>
    </row>
    <row r="196" spans="1:9" ht="24.95" customHeight="1" x14ac:dyDescent="0.25">
      <c r="A196" s="1" t="s">
        <v>5573</v>
      </c>
      <c r="B196" s="2" t="s">
        <v>6911</v>
      </c>
      <c r="C196" s="2" t="s">
        <v>6911</v>
      </c>
      <c r="D196" s="1" t="s">
        <v>4984</v>
      </c>
      <c r="E196" s="3">
        <v>6731.94</v>
      </c>
      <c r="F196" s="4">
        <v>984</v>
      </c>
      <c r="G196" s="4">
        <v>1</v>
      </c>
      <c r="H196" s="5">
        <v>45322</v>
      </c>
      <c r="I196" s="6" t="s">
        <v>6912</v>
      </c>
    </row>
    <row r="197" spans="1:9" ht="24.95" customHeight="1" x14ac:dyDescent="0.25">
      <c r="A197" s="1" t="s">
        <v>5576</v>
      </c>
      <c r="B197" s="2" t="s">
        <v>6913</v>
      </c>
      <c r="C197" s="2" t="s">
        <v>6914</v>
      </c>
      <c r="D197" s="1" t="s">
        <v>5486</v>
      </c>
      <c r="E197" s="3">
        <v>6704</v>
      </c>
      <c r="F197" s="4">
        <v>1248</v>
      </c>
      <c r="G197" s="4">
        <v>8</v>
      </c>
      <c r="H197" s="5">
        <v>45590</v>
      </c>
      <c r="I197" s="6" t="s">
        <v>311</v>
      </c>
    </row>
    <row r="198" spans="1:9" ht="24.95" customHeight="1" x14ac:dyDescent="0.25">
      <c r="A198" s="1" t="s">
        <v>5578</v>
      </c>
      <c r="B198" s="2" t="s">
        <v>6915</v>
      </c>
      <c r="C198" s="2" t="s">
        <v>6916</v>
      </c>
      <c r="D198" s="1" t="s">
        <v>4970</v>
      </c>
      <c r="E198" s="3">
        <v>6480.56</v>
      </c>
      <c r="F198" s="4">
        <v>924</v>
      </c>
      <c r="G198" s="8">
        <v>13</v>
      </c>
      <c r="H198" s="5">
        <v>45653</v>
      </c>
      <c r="I198" s="6" t="s">
        <v>4</v>
      </c>
    </row>
    <row r="199" spans="1:9" ht="24.95" customHeight="1" x14ac:dyDescent="0.25">
      <c r="A199" s="1" t="s">
        <v>5582</v>
      </c>
      <c r="B199" s="2" t="s">
        <v>6917</v>
      </c>
      <c r="C199" s="2" t="s">
        <v>6918</v>
      </c>
      <c r="D199" s="1" t="s">
        <v>4970</v>
      </c>
      <c r="E199" s="3">
        <v>6468</v>
      </c>
      <c r="F199" s="4">
        <v>1064</v>
      </c>
      <c r="G199" s="8">
        <v>15</v>
      </c>
      <c r="H199" s="5">
        <v>45534</v>
      </c>
      <c r="I199" s="6" t="s">
        <v>129</v>
      </c>
    </row>
    <row r="200" spans="1:9" ht="24.95" customHeight="1" x14ac:dyDescent="0.25">
      <c r="A200" s="1" t="s">
        <v>5585</v>
      </c>
      <c r="B200" s="2" t="s">
        <v>6919</v>
      </c>
      <c r="C200" s="2" t="s">
        <v>6920</v>
      </c>
      <c r="D200" s="1" t="s">
        <v>5083</v>
      </c>
      <c r="E200" s="3">
        <v>6353.59</v>
      </c>
      <c r="F200" s="4">
        <v>1102</v>
      </c>
      <c r="G200" s="8">
        <v>9</v>
      </c>
      <c r="H200" s="5">
        <v>45450</v>
      </c>
      <c r="I200" s="6" t="s">
        <v>439</v>
      </c>
    </row>
    <row r="201" spans="1:9" ht="24.95" customHeight="1" x14ac:dyDescent="0.25">
      <c r="A201" s="1" t="s">
        <v>5588</v>
      </c>
      <c r="B201" s="2" t="s">
        <v>5415</v>
      </c>
      <c r="C201" s="2" t="s">
        <v>5416</v>
      </c>
      <c r="D201" s="1" t="s">
        <v>5417</v>
      </c>
      <c r="E201" s="3">
        <v>6165</v>
      </c>
      <c r="F201" s="4">
        <v>1195</v>
      </c>
      <c r="G201" s="8">
        <v>2</v>
      </c>
      <c r="H201" s="5">
        <v>45254</v>
      </c>
      <c r="I201" s="6" t="s">
        <v>311</v>
      </c>
    </row>
    <row r="202" spans="1:9" ht="24.95" customHeight="1" x14ac:dyDescent="0.25">
      <c r="A202" s="1" t="s">
        <v>5592</v>
      </c>
      <c r="B202" s="2" t="s">
        <v>6921</v>
      </c>
      <c r="C202" s="2" t="s">
        <v>6921</v>
      </c>
      <c r="D202" s="1" t="s">
        <v>5192</v>
      </c>
      <c r="E202" s="3">
        <v>6135.2099999999991</v>
      </c>
      <c r="F202" s="4">
        <v>1408</v>
      </c>
      <c r="G202" s="8">
        <v>11</v>
      </c>
      <c r="H202" s="5">
        <v>45422</v>
      </c>
      <c r="I202" s="6" t="s">
        <v>1864</v>
      </c>
    </row>
    <row r="203" spans="1:9" ht="24.95" customHeight="1" x14ac:dyDescent="0.25">
      <c r="A203" s="1" t="s">
        <v>5595</v>
      </c>
      <c r="B203" s="2" t="s">
        <v>6922</v>
      </c>
      <c r="C203" s="2" t="s">
        <v>6923</v>
      </c>
      <c r="D203" s="1" t="s">
        <v>5192</v>
      </c>
      <c r="E203" s="3">
        <v>6107</v>
      </c>
      <c r="F203" s="4">
        <v>1253</v>
      </c>
      <c r="G203" s="4">
        <v>15</v>
      </c>
      <c r="H203" s="5">
        <v>45303</v>
      </c>
      <c r="I203" s="6" t="s">
        <v>1864</v>
      </c>
    </row>
    <row r="204" spans="1:9" ht="24.95" customHeight="1" x14ac:dyDescent="0.25">
      <c r="A204" s="1" t="s">
        <v>5598</v>
      </c>
      <c r="B204" s="2" t="s">
        <v>6924</v>
      </c>
      <c r="C204" s="2" t="s">
        <v>6925</v>
      </c>
      <c r="D204" s="1" t="s">
        <v>6926</v>
      </c>
      <c r="E204" s="3">
        <v>6030.11</v>
      </c>
      <c r="F204" s="4">
        <v>1013</v>
      </c>
      <c r="G204" s="8">
        <v>19</v>
      </c>
      <c r="H204" s="5">
        <v>45443</v>
      </c>
      <c r="I204" s="6" t="s">
        <v>2458</v>
      </c>
    </row>
    <row r="205" spans="1:9" ht="24.95" customHeight="1" x14ac:dyDescent="0.25">
      <c r="A205" s="1" t="s">
        <v>5601</v>
      </c>
      <c r="B205" s="2" t="s">
        <v>6927</v>
      </c>
      <c r="C205" s="2" t="s">
        <v>6928</v>
      </c>
      <c r="D205" s="1" t="s">
        <v>5083</v>
      </c>
      <c r="E205" s="3">
        <v>6027</v>
      </c>
      <c r="F205" s="4">
        <v>1068</v>
      </c>
      <c r="G205" s="8">
        <v>8</v>
      </c>
      <c r="H205" s="5">
        <v>45471</v>
      </c>
      <c r="I205" s="6" t="s">
        <v>439</v>
      </c>
    </row>
    <row r="206" spans="1:9" ht="24.95" customHeight="1" x14ac:dyDescent="0.25">
      <c r="A206" s="1" t="s">
        <v>5605</v>
      </c>
      <c r="B206" s="2" t="s">
        <v>5446</v>
      </c>
      <c r="C206" s="2" t="s">
        <v>5447</v>
      </c>
      <c r="D206" s="1" t="s">
        <v>5448</v>
      </c>
      <c r="E206" s="3">
        <v>5876</v>
      </c>
      <c r="F206" s="4">
        <v>1452</v>
      </c>
      <c r="G206" s="8">
        <v>1</v>
      </c>
      <c r="H206" s="5">
        <v>44807</v>
      </c>
      <c r="I206" s="6" t="s">
        <v>1869</v>
      </c>
    </row>
    <row r="207" spans="1:9" ht="24.95" customHeight="1" x14ac:dyDescent="0.25">
      <c r="A207" s="1" t="s">
        <v>5608</v>
      </c>
      <c r="B207" s="2" t="s">
        <v>6929</v>
      </c>
      <c r="C207" s="2" t="s">
        <v>6930</v>
      </c>
      <c r="D207" s="1" t="s">
        <v>4970</v>
      </c>
      <c r="E207" s="3">
        <v>5753.96</v>
      </c>
      <c r="F207" s="4">
        <v>847</v>
      </c>
      <c r="G207" s="8">
        <v>12</v>
      </c>
      <c r="H207" s="5">
        <v>45324</v>
      </c>
      <c r="I207" s="6" t="s">
        <v>505</v>
      </c>
    </row>
    <row r="208" spans="1:9" ht="24.95" customHeight="1" x14ac:dyDescent="0.25">
      <c r="A208" s="1" t="s">
        <v>5612</v>
      </c>
      <c r="B208" s="2" t="s">
        <v>6931</v>
      </c>
      <c r="C208" s="2" t="s">
        <v>6932</v>
      </c>
      <c r="D208" s="1" t="s">
        <v>5318</v>
      </c>
      <c r="E208" s="3">
        <v>5753</v>
      </c>
      <c r="F208" s="4">
        <v>1424</v>
      </c>
      <c r="G208" s="8">
        <v>1</v>
      </c>
      <c r="H208" s="5">
        <v>45592</v>
      </c>
      <c r="I208" s="6" t="s">
        <v>1869</v>
      </c>
    </row>
    <row r="209" spans="1:9" ht="24.95" customHeight="1" x14ac:dyDescent="0.25">
      <c r="A209" s="1" t="s">
        <v>5614</v>
      </c>
      <c r="B209" s="2" t="s">
        <v>6933</v>
      </c>
      <c r="C209" s="2" t="s">
        <v>6933</v>
      </c>
      <c r="D209" s="1" t="s">
        <v>5120</v>
      </c>
      <c r="E209" s="3">
        <v>5711.4</v>
      </c>
      <c r="F209" s="4">
        <v>1097</v>
      </c>
      <c r="G209" s="4">
        <v>10</v>
      </c>
      <c r="H209" s="5">
        <v>45387</v>
      </c>
      <c r="I209" s="6" t="s">
        <v>129</v>
      </c>
    </row>
    <row r="210" spans="1:9" ht="24.95" customHeight="1" x14ac:dyDescent="0.25">
      <c r="A210" s="1" t="s">
        <v>5617</v>
      </c>
      <c r="B210" s="2" t="s">
        <v>5294</v>
      </c>
      <c r="C210" s="2" t="s">
        <v>5295</v>
      </c>
      <c r="D210" s="1" t="s">
        <v>4970</v>
      </c>
      <c r="E210" s="3">
        <v>5595.97</v>
      </c>
      <c r="F210" s="4">
        <v>894</v>
      </c>
      <c r="G210" s="4">
        <v>5</v>
      </c>
      <c r="H210" s="5">
        <v>45268</v>
      </c>
      <c r="I210" s="6" t="s">
        <v>45</v>
      </c>
    </row>
    <row r="211" spans="1:9" ht="24.95" customHeight="1" x14ac:dyDescent="0.25">
      <c r="A211" s="1" t="s">
        <v>5620</v>
      </c>
      <c r="B211" s="2" t="s">
        <v>6934</v>
      </c>
      <c r="C211" s="2" t="s">
        <v>6935</v>
      </c>
      <c r="D211" s="1" t="s">
        <v>5083</v>
      </c>
      <c r="E211" s="3">
        <v>5291.19</v>
      </c>
      <c r="F211" s="4">
        <v>1576</v>
      </c>
      <c r="G211" s="8">
        <v>5</v>
      </c>
      <c r="H211" s="5">
        <v>45625</v>
      </c>
      <c r="I211" s="6" t="s">
        <v>2184</v>
      </c>
    </row>
    <row r="212" spans="1:9" ht="24.95" customHeight="1" x14ac:dyDescent="0.25">
      <c r="A212" s="1" t="s">
        <v>5623</v>
      </c>
      <c r="B212" s="2" t="s">
        <v>6936</v>
      </c>
      <c r="C212" s="2" t="s">
        <v>6937</v>
      </c>
      <c r="D212" s="1" t="s">
        <v>4970</v>
      </c>
      <c r="E212" s="3">
        <v>5170.92</v>
      </c>
      <c r="F212" s="4">
        <v>895</v>
      </c>
      <c r="G212" s="8">
        <v>12</v>
      </c>
      <c r="H212" s="5">
        <v>45527</v>
      </c>
      <c r="I212" s="6" t="s">
        <v>5459</v>
      </c>
    </row>
    <row r="213" spans="1:9" ht="24.95" customHeight="1" x14ac:dyDescent="0.25">
      <c r="A213" s="1" t="s">
        <v>5626</v>
      </c>
      <c r="B213" s="2" t="s">
        <v>5606</v>
      </c>
      <c r="C213" s="2" t="s">
        <v>5607</v>
      </c>
      <c r="D213" s="1" t="s">
        <v>5554</v>
      </c>
      <c r="E213" s="3">
        <v>5134</v>
      </c>
      <c r="F213" s="4">
        <v>1313</v>
      </c>
      <c r="G213" s="8">
        <v>1</v>
      </c>
      <c r="H213" s="5">
        <v>42654</v>
      </c>
      <c r="I213" s="6" t="s">
        <v>1869</v>
      </c>
    </row>
    <row r="214" spans="1:9" ht="24.95" customHeight="1" x14ac:dyDescent="0.25">
      <c r="A214" s="1" t="s">
        <v>5629</v>
      </c>
      <c r="B214" s="2" t="s">
        <v>6938</v>
      </c>
      <c r="C214" s="2" t="s">
        <v>6939</v>
      </c>
      <c r="D214" s="1" t="s">
        <v>4974</v>
      </c>
      <c r="E214" s="3">
        <v>4984.13</v>
      </c>
      <c r="F214" s="4">
        <v>817</v>
      </c>
      <c r="G214" s="4">
        <v>18</v>
      </c>
      <c r="H214" s="5">
        <v>45303</v>
      </c>
      <c r="I214" s="6" t="s">
        <v>16</v>
      </c>
    </row>
    <row r="215" spans="1:9" ht="24.95" customHeight="1" x14ac:dyDescent="0.25">
      <c r="A215" s="1" t="s">
        <v>5633</v>
      </c>
      <c r="B215" s="2" t="s">
        <v>6940</v>
      </c>
      <c r="C215" s="2" t="s">
        <v>6941</v>
      </c>
      <c r="D215" s="1" t="s">
        <v>4970</v>
      </c>
      <c r="E215" s="3">
        <v>4958.47</v>
      </c>
      <c r="F215" s="4">
        <v>695</v>
      </c>
      <c r="G215" s="8">
        <v>9</v>
      </c>
      <c r="H215" s="5">
        <v>45604</v>
      </c>
      <c r="I215" s="6" t="s">
        <v>5459</v>
      </c>
    </row>
    <row r="216" spans="1:9" ht="24.95" customHeight="1" x14ac:dyDescent="0.25">
      <c r="A216" s="1" t="s">
        <v>5636</v>
      </c>
      <c r="B216" s="2" t="s">
        <v>6942</v>
      </c>
      <c r="C216" s="2" t="s">
        <v>6943</v>
      </c>
      <c r="D216" s="1" t="s">
        <v>5083</v>
      </c>
      <c r="E216" s="3">
        <v>4916</v>
      </c>
      <c r="F216" s="4">
        <v>743</v>
      </c>
      <c r="G216" s="8">
        <v>13</v>
      </c>
      <c r="H216" s="5">
        <v>45443</v>
      </c>
      <c r="I216" s="6" t="s">
        <v>129</v>
      </c>
    </row>
    <row r="217" spans="1:9" ht="24.95" customHeight="1" x14ac:dyDescent="0.25">
      <c r="A217" s="1" t="s">
        <v>5639</v>
      </c>
      <c r="B217" s="2" t="s">
        <v>5552</v>
      </c>
      <c r="C217" s="2" t="s">
        <v>5553</v>
      </c>
      <c r="D217" s="1" t="s">
        <v>5554</v>
      </c>
      <c r="E217" s="3">
        <v>4892.5</v>
      </c>
      <c r="F217" s="4">
        <v>1156</v>
      </c>
      <c r="G217" s="4">
        <v>1</v>
      </c>
      <c r="H217" s="5">
        <v>44894</v>
      </c>
      <c r="I217" s="6" t="s">
        <v>3194</v>
      </c>
    </row>
    <row r="218" spans="1:9" ht="24.95" customHeight="1" x14ac:dyDescent="0.25">
      <c r="A218" s="1" t="s">
        <v>5642</v>
      </c>
      <c r="B218" s="2" t="s">
        <v>4986</v>
      </c>
      <c r="C218" s="2" t="s">
        <v>4987</v>
      </c>
      <c r="D218" s="1" t="s">
        <v>4988</v>
      </c>
      <c r="E218" s="3">
        <v>4877.93</v>
      </c>
      <c r="F218" s="4">
        <v>943</v>
      </c>
      <c r="G218" s="4">
        <v>3</v>
      </c>
      <c r="H218" s="5">
        <v>45023</v>
      </c>
      <c r="I218" s="6" t="s">
        <v>10</v>
      </c>
    </row>
    <row r="219" spans="1:9" ht="24.95" customHeight="1" x14ac:dyDescent="0.25">
      <c r="A219" s="1" t="s">
        <v>5645</v>
      </c>
      <c r="B219" s="2" t="s">
        <v>6944</v>
      </c>
      <c r="C219" s="2" t="s">
        <v>6945</v>
      </c>
      <c r="D219" s="1" t="s">
        <v>5192</v>
      </c>
      <c r="E219" s="3">
        <v>4818.55</v>
      </c>
      <c r="F219" s="4">
        <v>812</v>
      </c>
      <c r="G219" s="8">
        <v>15</v>
      </c>
      <c r="H219" s="5">
        <v>45471</v>
      </c>
      <c r="I219" s="6" t="s">
        <v>4</v>
      </c>
    </row>
    <row r="220" spans="1:9" ht="24.95" customHeight="1" x14ac:dyDescent="0.25">
      <c r="A220" s="1" t="s">
        <v>5648</v>
      </c>
      <c r="B220" s="2" t="s">
        <v>6946</v>
      </c>
      <c r="C220" s="2" t="s">
        <v>6947</v>
      </c>
      <c r="D220" s="1" t="s">
        <v>5562</v>
      </c>
      <c r="E220" s="3">
        <v>4800.1000000000004</v>
      </c>
      <c r="F220" s="4">
        <v>814</v>
      </c>
      <c r="G220" s="4">
        <v>11</v>
      </c>
      <c r="H220" s="5">
        <v>45583</v>
      </c>
      <c r="I220" s="6" t="s">
        <v>220</v>
      </c>
    </row>
    <row r="221" spans="1:9" ht="24.95" customHeight="1" x14ac:dyDescent="0.25">
      <c r="A221" s="1" t="s">
        <v>5651</v>
      </c>
      <c r="B221" s="2" t="s">
        <v>6948</v>
      </c>
      <c r="C221" s="2" t="s">
        <v>6949</v>
      </c>
      <c r="D221" s="1" t="s">
        <v>5083</v>
      </c>
      <c r="E221" s="3">
        <v>4728</v>
      </c>
      <c r="F221" s="4">
        <v>886</v>
      </c>
      <c r="G221" s="8">
        <v>5</v>
      </c>
      <c r="H221" s="5">
        <v>45646</v>
      </c>
      <c r="I221" s="6" t="s">
        <v>439</v>
      </c>
    </row>
    <row r="222" spans="1:9" ht="24.95" customHeight="1" x14ac:dyDescent="0.25">
      <c r="A222" s="1" t="s">
        <v>5654</v>
      </c>
      <c r="B222" s="2" t="s">
        <v>6950</v>
      </c>
      <c r="C222" s="2" t="s">
        <v>6951</v>
      </c>
      <c r="D222" s="1" t="s">
        <v>4970</v>
      </c>
      <c r="E222" s="3">
        <v>4714</v>
      </c>
      <c r="F222" s="4">
        <v>727</v>
      </c>
      <c r="G222" s="4">
        <v>9</v>
      </c>
      <c r="H222" s="5">
        <v>45576</v>
      </c>
      <c r="I222" s="6" t="s">
        <v>6848</v>
      </c>
    </row>
    <row r="223" spans="1:9" ht="24.75" customHeight="1" x14ac:dyDescent="0.25">
      <c r="A223" s="1" t="s">
        <v>5658</v>
      </c>
      <c r="B223" s="2" t="s">
        <v>6952</v>
      </c>
      <c r="C223" s="2" t="s">
        <v>6953</v>
      </c>
      <c r="D223" s="1" t="s">
        <v>4970</v>
      </c>
      <c r="E223" s="3">
        <v>4701.6000000000004</v>
      </c>
      <c r="F223" s="4">
        <v>807</v>
      </c>
      <c r="G223" s="8">
        <v>7</v>
      </c>
      <c r="H223" s="5">
        <v>45338</v>
      </c>
      <c r="I223" s="6" t="s">
        <v>311</v>
      </c>
    </row>
    <row r="224" spans="1:9" ht="24.75" customHeight="1" x14ac:dyDescent="0.25">
      <c r="A224" s="1" t="s">
        <v>5662</v>
      </c>
      <c r="B224" s="2" t="s">
        <v>6954</v>
      </c>
      <c r="C224" s="2" t="s">
        <v>6954</v>
      </c>
      <c r="D224" s="1" t="s">
        <v>4984</v>
      </c>
      <c r="E224" s="3">
        <v>4697.3</v>
      </c>
      <c r="F224" s="4">
        <v>3170</v>
      </c>
      <c r="G224" s="8">
        <v>20</v>
      </c>
      <c r="H224" s="5">
        <v>45632</v>
      </c>
      <c r="I224" s="6" t="s">
        <v>1235</v>
      </c>
    </row>
    <row r="225" spans="1:9" ht="24.75" customHeight="1" x14ac:dyDescent="0.25">
      <c r="A225" s="1" t="s">
        <v>5666</v>
      </c>
      <c r="B225" s="2" t="s">
        <v>5480</v>
      </c>
      <c r="C225" s="2" t="s">
        <v>5481</v>
      </c>
      <c r="D225" s="1" t="s">
        <v>5482</v>
      </c>
      <c r="E225" s="3">
        <v>4504</v>
      </c>
      <c r="F225" s="4">
        <v>1200</v>
      </c>
      <c r="G225" s="8">
        <v>1</v>
      </c>
      <c r="H225" s="5">
        <v>44716</v>
      </c>
      <c r="I225" s="6" t="s">
        <v>1869</v>
      </c>
    </row>
    <row r="226" spans="1:9" ht="24.75" customHeight="1" x14ac:dyDescent="0.25">
      <c r="A226" s="1" t="s">
        <v>5670</v>
      </c>
      <c r="B226" s="2" t="s">
        <v>6955</v>
      </c>
      <c r="C226" s="2" t="s">
        <v>6956</v>
      </c>
      <c r="D226" s="1" t="s">
        <v>5715</v>
      </c>
      <c r="E226" s="3">
        <v>4269.1000000000004</v>
      </c>
      <c r="F226" s="4">
        <v>1951</v>
      </c>
      <c r="G226" s="8">
        <v>6</v>
      </c>
      <c r="H226" s="5">
        <v>45415</v>
      </c>
      <c r="I226" s="6" t="s">
        <v>439</v>
      </c>
    </row>
    <row r="227" spans="1:9" ht="24.75" customHeight="1" x14ac:dyDescent="0.25">
      <c r="A227" s="1" t="s">
        <v>5674</v>
      </c>
      <c r="B227" s="2" t="s">
        <v>6957</v>
      </c>
      <c r="C227" s="2" t="s">
        <v>6958</v>
      </c>
      <c r="D227" s="1" t="s">
        <v>5083</v>
      </c>
      <c r="E227" s="3">
        <v>4116.3099999999995</v>
      </c>
      <c r="F227" s="4">
        <v>749</v>
      </c>
      <c r="G227" s="8">
        <v>4</v>
      </c>
      <c r="H227" s="5">
        <v>45338</v>
      </c>
      <c r="I227" s="6" t="s">
        <v>439</v>
      </c>
    </row>
    <row r="228" spans="1:9" ht="24.75" customHeight="1" x14ac:dyDescent="0.25">
      <c r="A228" s="1" t="s">
        <v>5677</v>
      </c>
      <c r="B228" s="2" t="s">
        <v>6959</v>
      </c>
      <c r="C228" s="2" t="s">
        <v>6960</v>
      </c>
      <c r="D228" s="1" t="s">
        <v>5192</v>
      </c>
      <c r="E228" s="3">
        <v>4059.8900000000003</v>
      </c>
      <c r="F228" s="4">
        <v>756</v>
      </c>
      <c r="G228" s="8">
        <v>13</v>
      </c>
      <c r="H228" s="5">
        <v>45597</v>
      </c>
      <c r="I228" s="6" t="s">
        <v>1864</v>
      </c>
    </row>
    <row r="229" spans="1:9" ht="24.75" customHeight="1" x14ac:dyDescent="0.25">
      <c r="A229" s="1" t="s">
        <v>5680</v>
      </c>
      <c r="B229" s="2" t="s">
        <v>6961</v>
      </c>
      <c r="C229" s="2" t="s">
        <v>6962</v>
      </c>
      <c r="D229" s="1" t="s">
        <v>6963</v>
      </c>
      <c r="E229" s="3">
        <v>3940.7</v>
      </c>
      <c r="F229" s="4">
        <v>611</v>
      </c>
      <c r="G229" s="8">
        <v>8</v>
      </c>
      <c r="H229" s="5">
        <v>45639</v>
      </c>
      <c r="I229" s="6" t="s">
        <v>220</v>
      </c>
    </row>
    <row r="230" spans="1:9" ht="24.75" customHeight="1" x14ac:dyDescent="0.25">
      <c r="A230" s="1" t="s">
        <v>5683</v>
      </c>
      <c r="B230" s="2" t="s">
        <v>6964</v>
      </c>
      <c r="C230" s="2" t="s">
        <v>6965</v>
      </c>
      <c r="D230" s="1" t="s">
        <v>5699</v>
      </c>
      <c r="E230" s="3">
        <v>3911.2</v>
      </c>
      <c r="F230" s="4">
        <v>763</v>
      </c>
      <c r="G230" s="8">
        <v>1</v>
      </c>
      <c r="H230" s="5">
        <v>45415</v>
      </c>
      <c r="I230" s="6" t="s">
        <v>311</v>
      </c>
    </row>
    <row r="231" spans="1:9" ht="24.75" customHeight="1" x14ac:dyDescent="0.25">
      <c r="A231" s="1" t="s">
        <v>5685</v>
      </c>
      <c r="B231" s="2" t="s">
        <v>6966</v>
      </c>
      <c r="C231" s="2" t="s">
        <v>6967</v>
      </c>
      <c r="D231" s="1" t="s">
        <v>5120</v>
      </c>
      <c r="E231" s="3">
        <v>3888</v>
      </c>
      <c r="F231" s="4">
        <v>576</v>
      </c>
      <c r="G231" s="4">
        <v>13</v>
      </c>
      <c r="H231" s="5">
        <v>45590</v>
      </c>
      <c r="I231" s="6" t="s">
        <v>129</v>
      </c>
    </row>
    <row r="232" spans="1:9" ht="24.75" customHeight="1" x14ac:dyDescent="0.25">
      <c r="A232" s="1" t="s">
        <v>5689</v>
      </c>
      <c r="B232" s="2" t="s">
        <v>6968</v>
      </c>
      <c r="C232" s="2" t="s">
        <v>6969</v>
      </c>
      <c r="D232" s="1" t="s">
        <v>4970</v>
      </c>
      <c r="E232" s="3">
        <v>3824.4</v>
      </c>
      <c r="F232" s="4">
        <v>628</v>
      </c>
      <c r="G232" s="4">
        <v>6</v>
      </c>
      <c r="H232" s="5">
        <v>45506</v>
      </c>
      <c r="I232" s="6" t="s">
        <v>311</v>
      </c>
    </row>
    <row r="233" spans="1:9" ht="24.75" customHeight="1" x14ac:dyDescent="0.25">
      <c r="A233" s="1" t="s">
        <v>5692</v>
      </c>
      <c r="B233" s="2" t="s">
        <v>5577</v>
      </c>
      <c r="C233" s="2" t="s">
        <v>5577</v>
      </c>
      <c r="D233" s="1" t="s">
        <v>4984</v>
      </c>
      <c r="E233" s="3">
        <v>3812.2300000000005</v>
      </c>
      <c r="F233" s="4">
        <v>1044</v>
      </c>
      <c r="G233" s="8">
        <v>4</v>
      </c>
      <c r="H233" s="5">
        <v>44659</v>
      </c>
      <c r="I233" s="6" t="s">
        <v>4</v>
      </c>
    </row>
    <row r="234" spans="1:9" ht="24.75" customHeight="1" x14ac:dyDescent="0.25">
      <c r="A234" s="1" t="s">
        <v>5696</v>
      </c>
      <c r="B234" s="2" t="s">
        <v>6970</v>
      </c>
      <c r="C234" s="2" t="s">
        <v>6971</v>
      </c>
      <c r="D234" s="6" t="s">
        <v>6972</v>
      </c>
      <c r="E234" s="3">
        <v>3748.4399999999996</v>
      </c>
      <c r="F234" s="4">
        <v>643</v>
      </c>
      <c r="G234" s="8">
        <v>15</v>
      </c>
      <c r="H234" s="5">
        <v>45379</v>
      </c>
      <c r="I234" s="6" t="s">
        <v>220</v>
      </c>
    </row>
    <row r="235" spans="1:9" ht="24.75" customHeight="1" x14ac:dyDescent="0.25">
      <c r="A235" s="1" t="s">
        <v>5700</v>
      </c>
      <c r="B235" s="2" t="s">
        <v>6973</v>
      </c>
      <c r="C235" s="2" t="s">
        <v>6974</v>
      </c>
      <c r="D235" s="1" t="s">
        <v>5192</v>
      </c>
      <c r="E235" s="3">
        <v>3739.5</v>
      </c>
      <c r="F235" s="4">
        <v>769</v>
      </c>
      <c r="G235" s="4">
        <v>6</v>
      </c>
      <c r="H235" s="5">
        <v>45422</v>
      </c>
      <c r="I235" s="6" t="s">
        <v>311</v>
      </c>
    </row>
    <row r="236" spans="1:9" ht="24.75" customHeight="1" x14ac:dyDescent="0.25">
      <c r="A236" s="1" t="s">
        <v>5704</v>
      </c>
      <c r="B236" s="2" t="s">
        <v>6975</v>
      </c>
      <c r="C236" s="2" t="s">
        <v>6976</v>
      </c>
      <c r="D236" s="1" t="s">
        <v>5318</v>
      </c>
      <c r="E236" s="3">
        <v>3689.5</v>
      </c>
      <c r="F236" s="4">
        <v>1119</v>
      </c>
      <c r="G236" s="4">
        <v>2</v>
      </c>
      <c r="H236" s="5">
        <v>45317</v>
      </c>
      <c r="I236" s="6" t="s">
        <v>2184</v>
      </c>
    </row>
    <row r="237" spans="1:9" ht="24.75" customHeight="1" x14ac:dyDescent="0.25">
      <c r="A237" s="1" t="s">
        <v>5707</v>
      </c>
      <c r="B237" s="2" t="s">
        <v>6977</v>
      </c>
      <c r="C237" s="2" t="s">
        <v>6978</v>
      </c>
      <c r="D237" s="1" t="s">
        <v>5120</v>
      </c>
      <c r="E237" s="3">
        <v>3662.4700000000003</v>
      </c>
      <c r="F237" s="4">
        <v>540</v>
      </c>
      <c r="G237" s="8">
        <v>10</v>
      </c>
      <c r="H237" s="5">
        <v>45415</v>
      </c>
      <c r="I237" s="6" t="s">
        <v>1864</v>
      </c>
    </row>
    <row r="238" spans="1:9" ht="24.75" customHeight="1" x14ac:dyDescent="0.25">
      <c r="A238" s="1" t="s">
        <v>5710</v>
      </c>
      <c r="B238" s="2" t="s">
        <v>6979</v>
      </c>
      <c r="C238" s="2" t="s">
        <v>6980</v>
      </c>
      <c r="D238" s="1" t="s">
        <v>6981</v>
      </c>
      <c r="E238" s="3">
        <v>3588.33</v>
      </c>
      <c r="F238" s="4">
        <v>643</v>
      </c>
      <c r="G238" s="8">
        <v>12</v>
      </c>
      <c r="H238" s="5">
        <v>45379</v>
      </c>
      <c r="I238" s="6" t="s">
        <v>220</v>
      </c>
    </row>
    <row r="239" spans="1:9" ht="24.75" customHeight="1" x14ac:dyDescent="0.25">
      <c r="A239" s="1" t="s">
        <v>5712</v>
      </c>
      <c r="B239" s="2" t="s">
        <v>5816</v>
      </c>
      <c r="C239" s="2" t="s">
        <v>5817</v>
      </c>
      <c r="D239" s="1" t="s">
        <v>5318</v>
      </c>
      <c r="E239" s="3">
        <v>3577.5</v>
      </c>
      <c r="F239" s="4">
        <v>874</v>
      </c>
      <c r="G239" s="4">
        <v>5</v>
      </c>
      <c r="H239" s="5">
        <v>45282</v>
      </c>
      <c r="I239" s="6" t="s">
        <v>220</v>
      </c>
    </row>
    <row r="240" spans="1:9" ht="24.75" customHeight="1" x14ac:dyDescent="0.25">
      <c r="A240" s="1" t="s">
        <v>5717</v>
      </c>
      <c r="B240" s="2" t="s">
        <v>6982</v>
      </c>
      <c r="C240" s="2" t="s">
        <v>6983</v>
      </c>
      <c r="D240" s="1" t="s">
        <v>6984</v>
      </c>
      <c r="E240" s="3">
        <v>3549.7</v>
      </c>
      <c r="F240" s="4">
        <v>510</v>
      </c>
      <c r="G240" s="8">
        <v>9</v>
      </c>
      <c r="H240" s="5">
        <v>45379</v>
      </c>
      <c r="I240" s="6" t="s">
        <v>220</v>
      </c>
    </row>
    <row r="241" spans="1:9" ht="24.75" customHeight="1" x14ac:dyDescent="0.25">
      <c r="A241" s="1" t="s">
        <v>5720</v>
      </c>
      <c r="B241" s="2" t="s">
        <v>6985</v>
      </c>
      <c r="C241" s="2" t="s">
        <v>6986</v>
      </c>
      <c r="D241" s="1" t="s">
        <v>6987</v>
      </c>
      <c r="E241" s="3">
        <v>3476.45</v>
      </c>
      <c r="F241" s="4">
        <v>553</v>
      </c>
      <c r="G241" s="4">
        <v>12</v>
      </c>
      <c r="H241" s="5">
        <v>45576</v>
      </c>
      <c r="I241" s="6" t="s">
        <v>6691</v>
      </c>
    </row>
    <row r="242" spans="1:9" ht="24.75" customHeight="1" x14ac:dyDescent="0.25">
      <c r="A242" s="1" t="s">
        <v>5722</v>
      </c>
      <c r="B242" s="2" t="s">
        <v>6988</v>
      </c>
      <c r="C242" s="2" t="s">
        <v>6988</v>
      </c>
      <c r="D242" s="1" t="s">
        <v>4984</v>
      </c>
      <c r="E242" s="3">
        <v>3426</v>
      </c>
      <c r="F242" s="4">
        <v>587</v>
      </c>
      <c r="G242" s="8">
        <v>3</v>
      </c>
      <c r="H242" s="5">
        <v>45338</v>
      </c>
      <c r="I242" s="6" t="s">
        <v>6989</v>
      </c>
    </row>
    <row r="243" spans="1:9" ht="24.75" customHeight="1" x14ac:dyDescent="0.25">
      <c r="A243" s="1" t="s">
        <v>5725</v>
      </c>
      <c r="B243" s="2" t="s">
        <v>6990</v>
      </c>
      <c r="C243" s="2" t="s">
        <v>6991</v>
      </c>
      <c r="D243" s="1" t="s">
        <v>4970</v>
      </c>
      <c r="E243" s="3">
        <v>3373</v>
      </c>
      <c r="F243" s="4">
        <v>262</v>
      </c>
      <c r="G243" s="4">
        <v>2</v>
      </c>
      <c r="H243" s="5" t="s">
        <v>5863</v>
      </c>
      <c r="I243" s="6" t="s">
        <v>220</v>
      </c>
    </row>
    <row r="244" spans="1:9" ht="24.75" customHeight="1" x14ac:dyDescent="0.25">
      <c r="A244" s="1" t="s">
        <v>5728</v>
      </c>
      <c r="B244" s="2" t="s">
        <v>6992</v>
      </c>
      <c r="C244" s="2" t="s">
        <v>6993</v>
      </c>
      <c r="D244" s="1" t="s">
        <v>4970</v>
      </c>
      <c r="E244" s="3">
        <v>3349.99</v>
      </c>
      <c r="F244" s="4">
        <v>710</v>
      </c>
      <c r="G244" s="4">
        <v>2</v>
      </c>
      <c r="H244" s="5">
        <v>45401</v>
      </c>
      <c r="I244" s="6" t="s">
        <v>10</v>
      </c>
    </row>
    <row r="245" spans="1:9" ht="24.75" customHeight="1" x14ac:dyDescent="0.25">
      <c r="A245" s="1" t="s">
        <v>5731</v>
      </c>
      <c r="B245" s="2" t="s">
        <v>5732</v>
      </c>
      <c r="C245" s="2" t="s">
        <v>5733</v>
      </c>
      <c r="D245" s="1" t="s">
        <v>5734</v>
      </c>
      <c r="E245" s="3">
        <v>3344</v>
      </c>
      <c r="F245" s="4">
        <v>811</v>
      </c>
      <c r="G245" s="8">
        <v>1</v>
      </c>
      <c r="H245" s="5">
        <v>45214</v>
      </c>
      <c r="I245" s="6" t="s">
        <v>1869</v>
      </c>
    </row>
    <row r="246" spans="1:9" ht="24.75" customHeight="1" x14ac:dyDescent="0.25">
      <c r="A246" s="1" t="s">
        <v>5735</v>
      </c>
      <c r="B246" s="2" t="s">
        <v>6994</v>
      </c>
      <c r="C246" s="2" t="s">
        <v>6995</v>
      </c>
      <c r="D246" s="1" t="s">
        <v>6996</v>
      </c>
      <c r="E246" s="3">
        <v>3292.46</v>
      </c>
      <c r="F246" s="4">
        <v>591</v>
      </c>
      <c r="G246" s="8">
        <v>6</v>
      </c>
      <c r="H246" s="5">
        <v>45345</v>
      </c>
      <c r="I246" s="6" t="s">
        <v>311</v>
      </c>
    </row>
    <row r="247" spans="1:9" ht="24.75" customHeight="1" x14ac:dyDescent="0.25">
      <c r="A247" s="1" t="s">
        <v>5739</v>
      </c>
      <c r="B247" s="2" t="s">
        <v>6997</v>
      </c>
      <c r="C247" s="2" t="s">
        <v>6997</v>
      </c>
      <c r="D247" s="1" t="s">
        <v>5083</v>
      </c>
      <c r="E247" s="3">
        <v>3291.6800000000003</v>
      </c>
      <c r="F247" s="4">
        <v>630</v>
      </c>
      <c r="G247" s="8">
        <v>8</v>
      </c>
      <c r="H247" s="5">
        <v>45548</v>
      </c>
      <c r="I247" s="6" t="s">
        <v>6691</v>
      </c>
    </row>
    <row r="248" spans="1:9" ht="24.75" customHeight="1" x14ac:dyDescent="0.25">
      <c r="A248" s="1" t="s">
        <v>5743</v>
      </c>
      <c r="B248" s="2" t="s">
        <v>5705</v>
      </c>
      <c r="C248" s="2" t="s">
        <v>5705</v>
      </c>
      <c r="D248" s="1" t="s">
        <v>5706</v>
      </c>
      <c r="E248" s="3">
        <v>3196</v>
      </c>
      <c r="F248" s="4">
        <v>612</v>
      </c>
      <c r="G248" s="8">
        <v>2</v>
      </c>
      <c r="H248" s="5">
        <v>45259</v>
      </c>
      <c r="I248" s="6" t="s">
        <v>1330</v>
      </c>
    </row>
    <row r="249" spans="1:9" ht="24.75" customHeight="1" x14ac:dyDescent="0.25">
      <c r="A249" s="1" t="s">
        <v>5746</v>
      </c>
      <c r="B249" s="2" t="s">
        <v>6998</v>
      </c>
      <c r="C249" s="2" t="s">
        <v>6999</v>
      </c>
      <c r="D249" s="1" t="s">
        <v>7000</v>
      </c>
      <c r="E249" s="3">
        <v>3193.9</v>
      </c>
      <c r="F249" s="4">
        <v>530</v>
      </c>
      <c r="G249" s="8">
        <v>7</v>
      </c>
      <c r="H249" s="5">
        <v>45345</v>
      </c>
      <c r="I249" s="6" t="s">
        <v>5340</v>
      </c>
    </row>
    <row r="250" spans="1:9" ht="24.75" customHeight="1" x14ac:dyDescent="0.25">
      <c r="A250" s="1" t="s">
        <v>5750</v>
      </c>
      <c r="B250" s="2" t="s">
        <v>7001</v>
      </c>
      <c r="C250" s="2" t="s">
        <v>7001</v>
      </c>
      <c r="D250" s="1" t="s">
        <v>4984</v>
      </c>
      <c r="E250" s="3">
        <v>3176.9</v>
      </c>
      <c r="F250" s="4">
        <v>802</v>
      </c>
      <c r="G250" s="4">
        <v>4</v>
      </c>
      <c r="H250" s="5">
        <v>45387</v>
      </c>
      <c r="I250" s="6" t="s">
        <v>4140</v>
      </c>
    </row>
    <row r="251" spans="1:9" ht="24.75" customHeight="1" x14ac:dyDescent="0.25">
      <c r="A251" s="1" t="s">
        <v>5754</v>
      </c>
      <c r="B251" s="2" t="s">
        <v>5624</v>
      </c>
      <c r="C251" s="2" t="s">
        <v>5625</v>
      </c>
      <c r="D251" s="1" t="s">
        <v>5083</v>
      </c>
      <c r="E251" s="3">
        <v>3144</v>
      </c>
      <c r="F251" s="4">
        <v>641</v>
      </c>
      <c r="G251" s="4">
        <v>1</v>
      </c>
      <c r="H251" s="5">
        <v>45176</v>
      </c>
      <c r="I251" s="6" t="s">
        <v>311</v>
      </c>
    </row>
    <row r="252" spans="1:9" ht="24.75" customHeight="1" x14ac:dyDescent="0.25">
      <c r="A252" s="1" t="s">
        <v>5758</v>
      </c>
      <c r="B252" s="2" t="s">
        <v>7002</v>
      </c>
      <c r="C252" s="2" t="s">
        <v>7002</v>
      </c>
      <c r="D252" s="1" t="s">
        <v>7003</v>
      </c>
      <c r="E252" s="3">
        <v>3142.4000000000005</v>
      </c>
      <c r="F252" s="4">
        <v>582</v>
      </c>
      <c r="G252" s="8">
        <v>8</v>
      </c>
      <c r="H252" s="5">
        <v>45379</v>
      </c>
      <c r="I252" s="6" t="s">
        <v>220</v>
      </c>
    </row>
    <row r="253" spans="1:9" ht="24.75" customHeight="1" x14ac:dyDescent="0.25">
      <c r="A253" s="1" t="s">
        <v>5760</v>
      </c>
      <c r="B253" s="2" t="s">
        <v>7004</v>
      </c>
      <c r="C253" s="2" t="s">
        <v>7005</v>
      </c>
      <c r="D253" s="1" t="s">
        <v>5083</v>
      </c>
      <c r="E253" s="3">
        <v>3107</v>
      </c>
      <c r="F253" s="4">
        <v>639</v>
      </c>
      <c r="G253" s="8">
        <v>1</v>
      </c>
      <c r="H253" s="5">
        <v>45371</v>
      </c>
      <c r="I253" s="6" t="s">
        <v>1869</v>
      </c>
    </row>
    <row r="254" spans="1:9" ht="24.75" customHeight="1" x14ac:dyDescent="0.25">
      <c r="A254" s="1" t="s">
        <v>5763</v>
      </c>
      <c r="B254" s="2" t="s">
        <v>7006</v>
      </c>
      <c r="C254" s="2" t="s">
        <v>7007</v>
      </c>
      <c r="D254" s="1" t="s">
        <v>4970</v>
      </c>
      <c r="E254" s="3">
        <v>3053</v>
      </c>
      <c r="F254" s="4">
        <v>472</v>
      </c>
      <c r="G254" s="8">
        <v>12</v>
      </c>
      <c r="H254" s="5">
        <v>45618</v>
      </c>
      <c r="I254" s="6" t="s">
        <v>129</v>
      </c>
    </row>
    <row r="255" spans="1:9" ht="24.75" customHeight="1" x14ac:dyDescent="0.25">
      <c r="A255" s="1" t="s">
        <v>5766</v>
      </c>
      <c r="B255" s="2" t="s">
        <v>7008</v>
      </c>
      <c r="C255" s="2" t="s">
        <v>7009</v>
      </c>
      <c r="D255" s="1" t="s">
        <v>5083</v>
      </c>
      <c r="E255" s="3">
        <v>2982.1</v>
      </c>
      <c r="F255" s="4">
        <v>510</v>
      </c>
      <c r="G255" s="8">
        <v>10</v>
      </c>
      <c r="H255" s="5">
        <v>45379</v>
      </c>
      <c r="I255" s="6" t="s">
        <v>220</v>
      </c>
    </row>
    <row r="256" spans="1:9" ht="24.75" customHeight="1" x14ac:dyDescent="0.25">
      <c r="A256" s="1" t="s">
        <v>5768</v>
      </c>
      <c r="B256" s="2" t="s">
        <v>7010</v>
      </c>
      <c r="C256" s="2" t="s">
        <v>7011</v>
      </c>
      <c r="D256" s="1" t="s">
        <v>5083</v>
      </c>
      <c r="E256" s="3">
        <v>2883.5</v>
      </c>
      <c r="F256" s="4">
        <v>484</v>
      </c>
      <c r="G256" s="4">
        <v>6</v>
      </c>
      <c r="H256" s="5">
        <v>45632</v>
      </c>
      <c r="I256" s="6" t="s">
        <v>311</v>
      </c>
    </row>
    <row r="257" spans="1:9" ht="24.75" customHeight="1" x14ac:dyDescent="0.25">
      <c r="A257" s="1" t="s">
        <v>5771</v>
      </c>
      <c r="B257" s="2" t="s">
        <v>7012</v>
      </c>
      <c r="C257" s="2" t="s">
        <v>7013</v>
      </c>
      <c r="D257" s="1" t="s">
        <v>5688</v>
      </c>
      <c r="E257" s="3">
        <v>2753</v>
      </c>
      <c r="F257" s="4">
        <v>847</v>
      </c>
      <c r="G257" s="4">
        <v>1</v>
      </c>
      <c r="H257" s="5">
        <v>45564</v>
      </c>
      <c r="I257" s="6" t="s">
        <v>1869</v>
      </c>
    </row>
    <row r="258" spans="1:9" ht="24.75" customHeight="1" x14ac:dyDescent="0.25">
      <c r="A258" s="1" t="s">
        <v>5775</v>
      </c>
      <c r="B258" s="2" t="s">
        <v>7014</v>
      </c>
      <c r="C258" s="2" t="s">
        <v>7015</v>
      </c>
      <c r="D258" s="1" t="s">
        <v>5966</v>
      </c>
      <c r="E258" s="3">
        <v>2730.7</v>
      </c>
      <c r="F258" s="4">
        <v>610</v>
      </c>
      <c r="G258" s="4">
        <v>6</v>
      </c>
      <c r="H258" s="5">
        <v>45429</v>
      </c>
      <c r="I258" s="6" t="s">
        <v>311</v>
      </c>
    </row>
    <row r="259" spans="1:9" ht="24.75" customHeight="1" x14ac:dyDescent="0.25">
      <c r="A259" s="1" t="s">
        <v>5778</v>
      </c>
      <c r="B259" s="2" t="s">
        <v>5031</v>
      </c>
      <c r="C259" s="2" t="s">
        <v>5031</v>
      </c>
      <c r="D259" s="1" t="s">
        <v>4984</v>
      </c>
      <c r="E259" s="3">
        <v>2672.99</v>
      </c>
      <c r="F259" s="4">
        <v>609</v>
      </c>
      <c r="G259" s="4">
        <v>2</v>
      </c>
      <c r="H259" s="5">
        <v>44974</v>
      </c>
      <c r="I259" s="6" t="s">
        <v>4</v>
      </c>
    </row>
    <row r="260" spans="1:9" ht="24.75" customHeight="1" x14ac:dyDescent="0.25">
      <c r="A260" s="1" t="s">
        <v>5781</v>
      </c>
      <c r="B260" s="2" t="s">
        <v>5786</v>
      </c>
      <c r="C260" s="2" t="s">
        <v>5786</v>
      </c>
      <c r="D260" s="1" t="s">
        <v>4984</v>
      </c>
      <c r="E260" s="3">
        <v>2648.88</v>
      </c>
      <c r="F260" s="4">
        <v>669</v>
      </c>
      <c r="G260" s="4">
        <v>2</v>
      </c>
      <c r="H260" s="5">
        <v>44834</v>
      </c>
      <c r="I260" s="6" t="s">
        <v>220</v>
      </c>
    </row>
    <row r="261" spans="1:9" ht="24.75" customHeight="1" x14ac:dyDescent="0.25">
      <c r="A261" s="1" t="s">
        <v>5785</v>
      </c>
      <c r="B261" s="2" t="s">
        <v>7016</v>
      </c>
      <c r="C261" s="2" t="s">
        <v>7017</v>
      </c>
      <c r="D261" s="1" t="s">
        <v>5120</v>
      </c>
      <c r="E261" s="3">
        <v>2619.8000000000002</v>
      </c>
      <c r="F261" s="4">
        <v>455</v>
      </c>
      <c r="G261" s="8">
        <v>6</v>
      </c>
      <c r="H261" s="5">
        <v>45379</v>
      </c>
      <c r="I261" s="6" t="s">
        <v>220</v>
      </c>
    </row>
    <row r="262" spans="1:9" ht="24.75" customHeight="1" x14ac:dyDescent="0.25">
      <c r="A262" s="1" t="s">
        <v>5787</v>
      </c>
      <c r="B262" s="2" t="s">
        <v>7018</v>
      </c>
      <c r="C262" s="2" t="s">
        <v>7019</v>
      </c>
      <c r="D262" s="1" t="s">
        <v>7020</v>
      </c>
      <c r="E262" s="3">
        <v>2524</v>
      </c>
      <c r="F262" s="4">
        <v>681</v>
      </c>
      <c r="G262" s="4">
        <v>1</v>
      </c>
      <c r="H262" s="5">
        <v>45619</v>
      </c>
      <c r="I262" s="6" t="s">
        <v>3194</v>
      </c>
    </row>
    <row r="263" spans="1:9" ht="24.75" customHeight="1" x14ac:dyDescent="0.25">
      <c r="A263" s="1" t="s">
        <v>5789</v>
      </c>
      <c r="B263" s="2" t="s">
        <v>4976</v>
      </c>
      <c r="C263" s="2" t="s">
        <v>4977</v>
      </c>
      <c r="D263" s="1" t="s">
        <v>4974</v>
      </c>
      <c r="E263" s="3">
        <v>2496.42</v>
      </c>
      <c r="F263" s="4">
        <v>334</v>
      </c>
      <c r="G263" s="4">
        <v>1</v>
      </c>
      <c r="H263" s="5">
        <v>45128</v>
      </c>
      <c r="I263" s="6" t="s">
        <v>10</v>
      </c>
    </row>
    <row r="264" spans="1:9" ht="24.75" customHeight="1" x14ac:dyDescent="0.25">
      <c r="A264" s="1" t="s">
        <v>5792</v>
      </c>
      <c r="B264" s="2" t="s">
        <v>4999</v>
      </c>
      <c r="C264" s="2" t="s">
        <v>5000</v>
      </c>
      <c r="D264" s="1" t="s">
        <v>4970</v>
      </c>
      <c r="E264" s="3">
        <v>2457</v>
      </c>
      <c r="F264" s="4">
        <v>484</v>
      </c>
      <c r="G264" s="8">
        <v>4</v>
      </c>
      <c r="H264" s="5">
        <v>45226</v>
      </c>
      <c r="I264" s="6" t="s">
        <v>10</v>
      </c>
    </row>
    <row r="265" spans="1:9" ht="24.75" customHeight="1" x14ac:dyDescent="0.25">
      <c r="A265" s="1" t="s">
        <v>5796</v>
      </c>
      <c r="B265" s="2" t="s">
        <v>7021</v>
      </c>
      <c r="C265" s="2" t="s">
        <v>7022</v>
      </c>
      <c r="D265" s="1" t="s">
        <v>5083</v>
      </c>
      <c r="E265" s="3">
        <v>2456</v>
      </c>
      <c r="F265" s="4">
        <v>380</v>
      </c>
      <c r="G265" s="4">
        <v>6</v>
      </c>
      <c r="H265" s="5">
        <v>44966</v>
      </c>
      <c r="I265" s="6" t="s">
        <v>439</v>
      </c>
    </row>
    <row r="266" spans="1:9" ht="24.75" customHeight="1" x14ac:dyDescent="0.25">
      <c r="A266" s="1" t="s">
        <v>5799</v>
      </c>
      <c r="B266" s="2" t="s">
        <v>5667</v>
      </c>
      <c r="C266" s="2" t="s">
        <v>5668</v>
      </c>
      <c r="D266" s="1" t="s">
        <v>5669</v>
      </c>
      <c r="E266" s="3">
        <v>2452.1</v>
      </c>
      <c r="F266" s="4">
        <v>516</v>
      </c>
      <c r="G266" s="4">
        <v>3</v>
      </c>
      <c r="H266" s="5">
        <v>45275</v>
      </c>
      <c r="I266" s="6" t="s">
        <v>6989</v>
      </c>
    </row>
    <row r="267" spans="1:9" ht="24.75" customHeight="1" x14ac:dyDescent="0.25">
      <c r="A267" s="1" t="s">
        <v>5802</v>
      </c>
      <c r="B267" s="2" t="s">
        <v>7023</v>
      </c>
      <c r="C267" s="2" t="s">
        <v>7024</v>
      </c>
      <c r="D267" s="1" t="s">
        <v>5083</v>
      </c>
      <c r="E267" s="3">
        <v>2428.58</v>
      </c>
      <c r="F267" s="4">
        <v>439</v>
      </c>
      <c r="G267" s="8">
        <v>10</v>
      </c>
      <c r="H267" s="5">
        <v>45457</v>
      </c>
      <c r="I267" s="6" t="s">
        <v>2184</v>
      </c>
    </row>
    <row r="268" spans="1:9" ht="24.75" customHeight="1" x14ac:dyDescent="0.25">
      <c r="A268" s="1" t="s">
        <v>5806</v>
      </c>
      <c r="B268" s="2" t="s">
        <v>5810</v>
      </c>
      <c r="C268" s="2" t="s">
        <v>5811</v>
      </c>
      <c r="D268" s="1" t="s">
        <v>5673</v>
      </c>
      <c r="E268" s="3">
        <v>2351.5</v>
      </c>
      <c r="F268" s="4">
        <v>593</v>
      </c>
      <c r="G268" s="4">
        <v>1</v>
      </c>
      <c r="H268" s="5">
        <v>44707</v>
      </c>
      <c r="I268" s="6" t="s">
        <v>3194</v>
      </c>
    </row>
    <row r="269" spans="1:9" ht="24.75" customHeight="1" x14ac:dyDescent="0.25">
      <c r="A269" s="1" t="s">
        <v>5809</v>
      </c>
      <c r="B269" s="2" t="s">
        <v>5378</v>
      </c>
      <c r="C269" s="2" t="s">
        <v>5379</v>
      </c>
      <c r="D269" s="1" t="s">
        <v>5380</v>
      </c>
      <c r="E269" s="3">
        <v>2298.4</v>
      </c>
      <c r="F269" s="4">
        <v>328</v>
      </c>
      <c r="G269" s="8">
        <v>3</v>
      </c>
      <c r="H269" s="5">
        <v>45219</v>
      </c>
      <c r="I269" s="6" t="s">
        <v>451</v>
      </c>
    </row>
    <row r="270" spans="1:9" ht="24.75" customHeight="1" x14ac:dyDescent="0.25">
      <c r="A270" s="1" t="s">
        <v>5812</v>
      </c>
      <c r="B270" s="2" t="s">
        <v>7025</v>
      </c>
      <c r="C270" s="2" t="s">
        <v>7026</v>
      </c>
      <c r="D270" s="1" t="s">
        <v>4970</v>
      </c>
      <c r="E270" s="3">
        <v>2283</v>
      </c>
      <c r="F270" s="4">
        <v>354</v>
      </c>
      <c r="G270" s="4">
        <v>1</v>
      </c>
      <c r="H270" s="5">
        <v>42713</v>
      </c>
      <c r="I270" s="6" t="s">
        <v>426</v>
      </c>
    </row>
    <row r="271" spans="1:9" ht="24.75" customHeight="1" x14ac:dyDescent="0.25">
      <c r="A271" s="1" t="s">
        <v>5815</v>
      </c>
      <c r="B271" s="2" t="s">
        <v>6180</v>
      </c>
      <c r="C271" s="2" t="s">
        <v>6181</v>
      </c>
      <c r="D271" s="1" t="s">
        <v>5083</v>
      </c>
      <c r="E271" s="3">
        <v>2234</v>
      </c>
      <c r="F271" s="4">
        <v>592</v>
      </c>
      <c r="G271" s="4">
        <v>2</v>
      </c>
      <c r="H271" s="5">
        <v>45233</v>
      </c>
      <c r="I271" s="6" t="s">
        <v>2184</v>
      </c>
    </row>
    <row r="272" spans="1:9" ht="24.75" customHeight="1" x14ac:dyDescent="0.25">
      <c r="A272" s="1" t="s">
        <v>5818</v>
      </c>
      <c r="B272" s="2" t="s">
        <v>5023</v>
      </c>
      <c r="C272" s="2" t="s">
        <v>7027</v>
      </c>
      <c r="D272" s="1" t="s">
        <v>5025</v>
      </c>
      <c r="E272" s="3">
        <v>2195.3900000000003</v>
      </c>
      <c r="F272" s="4">
        <v>561</v>
      </c>
      <c r="G272" s="4">
        <v>4</v>
      </c>
      <c r="H272" s="5">
        <v>45226</v>
      </c>
      <c r="I272" s="6" t="s">
        <v>103</v>
      </c>
    </row>
    <row r="273" spans="1:9" ht="24.75" customHeight="1" x14ac:dyDescent="0.25">
      <c r="A273" s="1" t="s">
        <v>5821</v>
      </c>
      <c r="B273" s="2" t="s">
        <v>5982</v>
      </c>
      <c r="C273" s="2" t="s">
        <v>5983</v>
      </c>
      <c r="D273" s="1" t="s">
        <v>5318</v>
      </c>
      <c r="E273" s="3">
        <v>2192.37</v>
      </c>
      <c r="F273" s="4">
        <v>510</v>
      </c>
      <c r="G273" s="4">
        <v>5</v>
      </c>
      <c r="H273" s="5">
        <v>45289</v>
      </c>
      <c r="I273" s="6" t="s">
        <v>2184</v>
      </c>
    </row>
    <row r="274" spans="1:9" ht="24.75" customHeight="1" x14ac:dyDescent="0.25">
      <c r="A274" s="1" t="s">
        <v>5824</v>
      </c>
      <c r="B274" s="2" t="s">
        <v>5938</v>
      </c>
      <c r="C274" s="2" t="s">
        <v>5939</v>
      </c>
      <c r="D274" s="1" t="s">
        <v>5940</v>
      </c>
      <c r="E274" s="3">
        <v>2129</v>
      </c>
      <c r="F274" s="4">
        <v>522</v>
      </c>
      <c r="G274" s="8">
        <v>1</v>
      </c>
      <c r="H274" s="5">
        <v>42988</v>
      </c>
      <c r="I274" s="6" t="s">
        <v>1869</v>
      </c>
    </row>
    <row r="275" spans="1:9" ht="24.75" customHeight="1" x14ac:dyDescent="0.25">
      <c r="A275" s="1" t="s">
        <v>5828</v>
      </c>
      <c r="B275" s="2" t="s">
        <v>5291</v>
      </c>
      <c r="C275" s="2" t="s">
        <v>5292</v>
      </c>
      <c r="D275" s="1" t="s">
        <v>5120</v>
      </c>
      <c r="E275" s="3">
        <v>2124</v>
      </c>
      <c r="F275" s="4">
        <v>422</v>
      </c>
      <c r="G275" s="4">
        <v>4</v>
      </c>
      <c r="H275" s="5">
        <v>45268</v>
      </c>
      <c r="I275" s="6" t="s">
        <v>129</v>
      </c>
    </row>
    <row r="276" spans="1:9" ht="24.75" customHeight="1" x14ac:dyDescent="0.25">
      <c r="A276" s="1" t="s">
        <v>5832</v>
      </c>
      <c r="B276" s="2" t="s">
        <v>5840</v>
      </c>
      <c r="C276" s="2" t="s">
        <v>5841</v>
      </c>
      <c r="D276" s="1" t="s">
        <v>5632</v>
      </c>
      <c r="E276" s="3">
        <v>2094.69</v>
      </c>
      <c r="F276" s="4">
        <v>631</v>
      </c>
      <c r="G276" s="8">
        <v>3</v>
      </c>
      <c r="H276" s="5">
        <v>44855</v>
      </c>
      <c r="I276" s="6" t="s">
        <v>4</v>
      </c>
    </row>
    <row r="277" spans="1:9" ht="24.75" customHeight="1" x14ac:dyDescent="0.25">
      <c r="A277" s="1" t="s">
        <v>5836</v>
      </c>
      <c r="B277" s="2" t="s">
        <v>7028</v>
      </c>
      <c r="C277" s="2" t="s">
        <v>7029</v>
      </c>
      <c r="D277" s="1" t="s">
        <v>5192</v>
      </c>
      <c r="E277" s="3">
        <v>2022</v>
      </c>
      <c r="F277" s="4">
        <v>594</v>
      </c>
      <c r="G277" s="4">
        <v>1</v>
      </c>
      <c r="H277" s="5">
        <v>45588</v>
      </c>
      <c r="I277" s="6" t="s">
        <v>3194</v>
      </c>
    </row>
    <row r="278" spans="1:9" ht="24.75" customHeight="1" x14ac:dyDescent="0.25">
      <c r="A278" s="1" t="s">
        <v>5839</v>
      </c>
      <c r="B278" s="2" t="s">
        <v>7030</v>
      </c>
      <c r="C278" s="2" t="s">
        <v>7031</v>
      </c>
      <c r="D278" s="1" t="s">
        <v>4970</v>
      </c>
      <c r="E278" s="3">
        <v>2017</v>
      </c>
      <c r="F278" s="4">
        <v>302</v>
      </c>
      <c r="G278" s="4">
        <v>11</v>
      </c>
      <c r="H278" s="5">
        <v>45583</v>
      </c>
      <c r="I278" s="6" t="s">
        <v>129</v>
      </c>
    </row>
    <row r="279" spans="1:9" ht="24.75" customHeight="1" x14ac:dyDescent="0.25">
      <c r="A279" s="1" t="s">
        <v>5842</v>
      </c>
      <c r="B279" s="2" t="s">
        <v>5856</v>
      </c>
      <c r="C279" s="2" t="s">
        <v>5857</v>
      </c>
      <c r="D279" s="1" t="s">
        <v>5858</v>
      </c>
      <c r="E279" s="3">
        <v>2000</v>
      </c>
      <c r="F279" s="4">
        <v>277</v>
      </c>
      <c r="G279" s="4">
        <v>1</v>
      </c>
      <c r="H279" s="5">
        <v>43896</v>
      </c>
      <c r="I279" s="6" t="s">
        <v>3194</v>
      </c>
    </row>
    <row r="280" spans="1:9" ht="24.75" customHeight="1" x14ac:dyDescent="0.25">
      <c r="A280" s="1" t="s">
        <v>5845</v>
      </c>
      <c r="B280" s="2" t="s">
        <v>7032</v>
      </c>
      <c r="C280" s="2" t="s">
        <v>7033</v>
      </c>
      <c r="D280" s="1" t="s">
        <v>5083</v>
      </c>
      <c r="E280" s="3">
        <v>1990.5</v>
      </c>
      <c r="F280" s="4">
        <v>553</v>
      </c>
      <c r="G280" s="8">
        <v>4</v>
      </c>
      <c r="H280" s="5">
        <v>45352</v>
      </c>
      <c r="I280" s="6" t="s">
        <v>2184</v>
      </c>
    </row>
    <row r="281" spans="1:9" ht="24.75" customHeight="1" x14ac:dyDescent="0.25">
      <c r="A281" s="1" t="s">
        <v>5848</v>
      </c>
      <c r="B281" s="2" t="s">
        <v>7034</v>
      </c>
      <c r="C281" s="2" t="s">
        <v>7035</v>
      </c>
      <c r="D281" s="1" t="s">
        <v>5083</v>
      </c>
      <c r="E281" s="3">
        <v>1952</v>
      </c>
      <c r="F281" s="4">
        <v>366</v>
      </c>
      <c r="G281" s="4">
        <v>4</v>
      </c>
      <c r="H281" s="5">
        <v>45576</v>
      </c>
      <c r="I281" s="6" t="s">
        <v>439</v>
      </c>
    </row>
    <row r="282" spans="1:9" ht="24.75" customHeight="1" x14ac:dyDescent="0.25">
      <c r="A282" s="1" t="s">
        <v>5851</v>
      </c>
      <c r="B282" s="2" t="s">
        <v>5678</v>
      </c>
      <c r="C282" s="2" t="s">
        <v>5679</v>
      </c>
      <c r="D282" s="1" t="s">
        <v>5192</v>
      </c>
      <c r="E282" s="3">
        <v>1949.5</v>
      </c>
      <c r="F282" s="4">
        <v>446</v>
      </c>
      <c r="G282" s="4">
        <v>1</v>
      </c>
      <c r="H282" s="5">
        <v>44112</v>
      </c>
      <c r="I282" s="6" t="s">
        <v>3194</v>
      </c>
    </row>
    <row r="283" spans="1:9" ht="24.75" customHeight="1" x14ac:dyDescent="0.25">
      <c r="A283" s="1" t="s">
        <v>5855</v>
      </c>
      <c r="B283" s="2" t="s">
        <v>7036</v>
      </c>
      <c r="C283" s="2" t="s">
        <v>5925</v>
      </c>
      <c r="D283" s="1" t="s">
        <v>5632</v>
      </c>
      <c r="E283" s="3">
        <v>1863</v>
      </c>
      <c r="F283" s="4">
        <v>207</v>
      </c>
      <c r="G283" s="4">
        <v>1</v>
      </c>
      <c r="H283" s="5">
        <v>44414</v>
      </c>
      <c r="I283" s="6" t="s">
        <v>2155</v>
      </c>
    </row>
    <row r="284" spans="1:9" ht="24.75" customHeight="1" x14ac:dyDescent="0.25">
      <c r="A284" s="1" t="s">
        <v>5859</v>
      </c>
      <c r="B284" s="2" t="s">
        <v>7037</v>
      </c>
      <c r="C284" s="2" t="s">
        <v>7038</v>
      </c>
      <c r="D284" s="1" t="s">
        <v>5890</v>
      </c>
      <c r="E284" s="3">
        <v>1835.3</v>
      </c>
      <c r="F284" s="4">
        <v>551</v>
      </c>
      <c r="G284" s="8">
        <v>4</v>
      </c>
      <c r="H284" s="5">
        <v>45443</v>
      </c>
      <c r="I284" s="6" t="s">
        <v>2155</v>
      </c>
    </row>
    <row r="285" spans="1:9" ht="24.75" customHeight="1" x14ac:dyDescent="0.25">
      <c r="A285" s="1" t="s">
        <v>5865</v>
      </c>
      <c r="B285" s="2" t="s">
        <v>5264</v>
      </c>
      <c r="C285" s="2" t="s">
        <v>7039</v>
      </c>
      <c r="D285" s="1" t="s">
        <v>5083</v>
      </c>
      <c r="E285" s="3">
        <v>1814.85</v>
      </c>
      <c r="F285" s="4">
        <v>736</v>
      </c>
      <c r="G285" s="8">
        <v>4</v>
      </c>
      <c r="H285" s="5">
        <v>45240</v>
      </c>
      <c r="I285" s="6" t="s">
        <v>4</v>
      </c>
    </row>
    <row r="286" spans="1:9" ht="24.95" customHeight="1" x14ac:dyDescent="0.25">
      <c r="A286" s="1" t="s">
        <v>5869</v>
      </c>
      <c r="B286" s="9" t="s">
        <v>7040</v>
      </c>
      <c r="C286" s="9" t="s">
        <v>7041</v>
      </c>
      <c r="D286" s="1" t="s">
        <v>5083</v>
      </c>
      <c r="E286" s="3">
        <v>1813.15</v>
      </c>
      <c r="F286" s="4">
        <v>334</v>
      </c>
      <c r="G286" s="4">
        <v>5</v>
      </c>
      <c r="H286" s="5">
        <v>45576</v>
      </c>
      <c r="I286" s="6" t="s">
        <v>439</v>
      </c>
    </row>
    <row r="287" spans="1:9" ht="24.95" customHeight="1" x14ac:dyDescent="0.25">
      <c r="A287" s="1" t="s">
        <v>5872</v>
      </c>
      <c r="B287" s="2" t="s">
        <v>7042</v>
      </c>
      <c r="C287" s="2" t="s">
        <v>7043</v>
      </c>
      <c r="D287" s="1" t="s">
        <v>4970</v>
      </c>
      <c r="E287" s="3">
        <v>1744</v>
      </c>
      <c r="F287" s="4">
        <v>331</v>
      </c>
      <c r="G287" s="8">
        <v>12</v>
      </c>
      <c r="H287" s="5">
        <v>45422</v>
      </c>
      <c r="I287" s="6" t="s">
        <v>5459</v>
      </c>
    </row>
    <row r="288" spans="1:9" ht="24.95" customHeight="1" x14ac:dyDescent="0.25">
      <c r="A288" s="1" t="s">
        <v>5874</v>
      </c>
      <c r="B288" s="2" t="s">
        <v>5693</v>
      </c>
      <c r="C288" s="2" t="s">
        <v>5694</v>
      </c>
      <c r="D288" s="1" t="s">
        <v>5695</v>
      </c>
      <c r="E288" s="3">
        <v>1741</v>
      </c>
      <c r="F288" s="4">
        <v>667</v>
      </c>
      <c r="G288" s="8">
        <v>1</v>
      </c>
      <c r="H288" s="5">
        <v>44302</v>
      </c>
      <c r="I288" s="6" t="s">
        <v>1869</v>
      </c>
    </row>
    <row r="289" spans="1:9" ht="24.95" customHeight="1" x14ac:dyDescent="0.25">
      <c r="A289" s="1" t="s">
        <v>5878</v>
      </c>
      <c r="B289" s="2" t="s">
        <v>7044</v>
      </c>
      <c r="C289" s="2" t="s">
        <v>7045</v>
      </c>
      <c r="D289" s="1" t="s">
        <v>7046</v>
      </c>
      <c r="E289" s="3">
        <v>1663</v>
      </c>
      <c r="F289" s="4">
        <v>306</v>
      </c>
      <c r="G289" s="8">
        <v>9</v>
      </c>
      <c r="H289" s="5">
        <v>45485</v>
      </c>
      <c r="I289" s="6" t="s">
        <v>129</v>
      </c>
    </row>
    <row r="290" spans="1:9" ht="24.95" customHeight="1" x14ac:dyDescent="0.25">
      <c r="A290" s="1" t="s">
        <v>5881</v>
      </c>
      <c r="B290" s="2" t="s">
        <v>5671</v>
      </c>
      <c r="C290" s="2" t="s">
        <v>5672</v>
      </c>
      <c r="D290" s="1" t="s">
        <v>5673</v>
      </c>
      <c r="E290" s="3">
        <v>1593</v>
      </c>
      <c r="F290" s="4">
        <v>459</v>
      </c>
      <c r="G290" s="8">
        <v>1</v>
      </c>
      <c r="H290" s="5">
        <v>44080</v>
      </c>
      <c r="I290" s="6" t="s">
        <v>1869</v>
      </c>
    </row>
    <row r="291" spans="1:9" ht="24.95" customHeight="1" x14ac:dyDescent="0.25">
      <c r="A291" s="1" t="s">
        <v>5884</v>
      </c>
      <c r="B291" s="2" t="s">
        <v>5316</v>
      </c>
      <c r="C291" s="2" t="s">
        <v>5317</v>
      </c>
      <c r="D291" s="1" t="s">
        <v>5318</v>
      </c>
      <c r="E291" s="3">
        <v>1545</v>
      </c>
      <c r="F291" s="4">
        <v>529</v>
      </c>
      <c r="G291" s="4">
        <v>1</v>
      </c>
      <c r="H291" s="5">
        <v>45261</v>
      </c>
      <c r="I291" s="6" t="s">
        <v>1864</v>
      </c>
    </row>
    <row r="292" spans="1:9" ht="24.95" customHeight="1" x14ac:dyDescent="0.25">
      <c r="A292" s="1" t="s">
        <v>5887</v>
      </c>
      <c r="B292" s="2" t="s">
        <v>7047</v>
      </c>
      <c r="C292" s="2" t="s">
        <v>7048</v>
      </c>
      <c r="D292" s="1" t="s">
        <v>5192</v>
      </c>
      <c r="E292" s="3">
        <v>1535</v>
      </c>
      <c r="F292" s="4">
        <v>468</v>
      </c>
      <c r="G292" s="4">
        <v>1</v>
      </c>
      <c r="H292" s="5">
        <v>45434</v>
      </c>
      <c r="I292" s="6" t="s">
        <v>3194</v>
      </c>
    </row>
    <row r="293" spans="1:9" ht="24.95" customHeight="1" x14ac:dyDescent="0.25">
      <c r="A293" s="1" t="s">
        <v>5891</v>
      </c>
      <c r="B293" s="2" t="s">
        <v>5747</v>
      </c>
      <c r="C293" s="2" t="s">
        <v>5748</v>
      </c>
      <c r="D293" s="1" t="s">
        <v>5749</v>
      </c>
      <c r="E293" s="3">
        <v>1519</v>
      </c>
      <c r="F293" s="4">
        <v>414</v>
      </c>
      <c r="G293" s="4">
        <v>1</v>
      </c>
      <c r="H293" s="5">
        <v>43574</v>
      </c>
      <c r="I293" s="6" t="s">
        <v>3194</v>
      </c>
    </row>
    <row r="294" spans="1:9" ht="24.95" customHeight="1" x14ac:dyDescent="0.25">
      <c r="A294" s="1" t="s">
        <v>5894</v>
      </c>
      <c r="B294" s="2" t="s">
        <v>7049</v>
      </c>
      <c r="C294" s="2" t="s">
        <v>7050</v>
      </c>
      <c r="D294" s="1" t="s">
        <v>5192</v>
      </c>
      <c r="E294" s="3">
        <v>1485.26</v>
      </c>
      <c r="F294" s="4">
        <v>289</v>
      </c>
      <c r="G294" s="4">
        <v>7</v>
      </c>
      <c r="H294" s="5">
        <v>45569</v>
      </c>
      <c r="I294" s="6" t="s">
        <v>2184</v>
      </c>
    </row>
    <row r="295" spans="1:9" ht="24.95" customHeight="1" x14ac:dyDescent="0.25">
      <c r="A295" s="1" t="s">
        <v>5897</v>
      </c>
      <c r="B295" s="2" t="s">
        <v>5634</v>
      </c>
      <c r="C295" s="2" t="s">
        <v>5634</v>
      </c>
      <c r="D295" s="1" t="s">
        <v>5635</v>
      </c>
      <c r="E295" s="3">
        <v>1474.3</v>
      </c>
      <c r="F295" s="4">
        <v>304</v>
      </c>
      <c r="G295" s="4">
        <v>1</v>
      </c>
      <c r="H295" s="5">
        <v>45261</v>
      </c>
      <c r="I295" s="6" t="s">
        <v>311</v>
      </c>
    </row>
    <row r="296" spans="1:9" ht="24.95" customHeight="1" x14ac:dyDescent="0.25">
      <c r="A296" s="1" t="s">
        <v>5900</v>
      </c>
      <c r="B296" s="2" t="s">
        <v>7051</v>
      </c>
      <c r="C296" s="2" t="s">
        <v>7052</v>
      </c>
      <c r="D296" s="1" t="s">
        <v>5083</v>
      </c>
      <c r="E296" s="3">
        <v>1466.7</v>
      </c>
      <c r="F296" s="4">
        <v>321</v>
      </c>
      <c r="G296" s="8">
        <v>2</v>
      </c>
      <c r="H296" s="5">
        <v>45450</v>
      </c>
      <c r="I296" s="6" t="s">
        <v>451</v>
      </c>
    </row>
    <row r="297" spans="1:9" ht="24.95" customHeight="1" x14ac:dyDescent="0.25">
      <c r="A297" s="1" t="s">
        <v>5903</v>
      </c>
      <c r="B297" s="99" t="s">
        <v>5843</v>
      </c>
      <c r="C297" s="99" t="s">
        <v>5844</v>
      </c>
      <c r="D297" s="16" t="s">
        <v>4970</v>
      </c>
      <c r="E297" s="3">
        <v>1389.39</v>
      </c>
      <c r="F297" s="4">
        <v>423</v>
      </c>
      <c r="G297" s="8">
        <v>2</v>
      </c>
      <c r="H297" s="5">
        <v>44400</v>
      </c>
      <c r="I297" s="6" t="s">
        <v>16</v>
      </c>
    </row>
    <row r="298" spans="1:9" ht="24.95" customHeight="1" x14ac:dyDescent="0.25">
      <c r="A298" s="1" t="s">
        <v>5906</v>
      </c>
      <c r="B298" s="2" t="s">
        <v>5599</v>
      </c>
      <c r="C298" s="2" t="s">
        <v>5600</v>
      </c>
      <c r="D298" s="1" t="s">
        <v>5192</v>
      </c>
      <c r="E298" s="3">
        <v>1360.48</v>
      </c>
      <c r="F298" s="4">
        <v>418</v>
      </c>
      <c r="G298" s="8">
        <v>1</v>
      </c>
      <c r="H298" s="5">
        <v>44602</v>
      </c>
      <c r="I298" s="6" t="s">
        <v>2184</v>
      </c>
    </row>
    <row r="299" spans="1:9" ht="24.95" customHeight="1" x14ac:dyDescent="0.25">
      <c r="A299" s="1" t="s">
        <v>5910</v>
      </c>
      <c r="B299" s="2" t="s">
        <v>5958</v>
      </c>
      <c r="C299" s="2" t="s">
        <v>5959</v>
      </c>
      <c r="D299" s="1" t="s">
        <v>5318</v>
      </c>
      <c r="E299" s="3">
        <v>1357.5</v>
      </c>
      <c r="F299" s="4">
        <v>474</v>
      </c>
      <c r="G299" s="4">
        <v>1</v>
      </c>
      <c r="H299" s="5">
        <v>44680</v>
      </c>
      <c r="I299" s="6" t="s">
        <v>3194</v>
      </c>
    </row>
    <row r="300" spans="1:9" ht="24.95" customHeight="1" x14ac:dyDescent="0.25">
      <c r="A300" s="1" t="s">
        <v>5913</v>
      </c>
      <c r="B300" s="2" t="s">
        <v>5112</v>
      </c>
      <c r="C300" s="2" t="s">
        <v>5113</v>
      </c>
      <c r="D300" s="1" t="s">
        <v>4970</v>
      </c>
      <c r="E300" s="3">
        <v>1352.04</v>
      </c>
      <c r="F300" s="4">
        <v>326</v>
      </c>
      <c r="G300" s="4">
        <v>1</v>
      </c>
      <c r="H300" s="5">
        <v>44967</v>
      </c>
      <c r="I300" s="6" t="s">
        <v>220</v>
      </c>
    </row>
    <row r="301" spans="1:9" ht="24.95" customHeight="1" x14ac:dyDescent="0.25">
      <c r="A301" s="1" t="s">
        <v>5916</v>
      </c>
      <c r="B301" s="2" t="s">
        <v>5062</v>
      </c>
      <c r="C301" s="2" t="s">
        <v>5062</v>
      </c>
      <c r="D301" s="1" t="s">
        <v>5063</v>
      </c>
      <c r="E301" s="3">
        <v>1338</v>
      </c>
      <c r="F301" s="4">
        <v>573</v>
      </c>
      <c r="G301" s="8">
        <v>2</v>
      </c>
      <c r="H301" s="5">
        <v>45121</v>
      </c>
      <c r="I301" s="6" t="s">
        <v>4</v>
      </c>
    </row>
    <row r="302" spans="1:9" ht="24.95" customHeight="1" x14ac:dyDescent="0.25">
      <c r="A302" s="1" t="s">
        <v>5919</v>
      </c>
      <c r="B302" s="2" t="s">
        <v>5106</v>
      </c>
      <c r="C302" s="2" t="s">
        <v>7053</v>
      </c>
      <c r="D302" s="1" t="s">
        <v>4970</v>
      </c>
      <c r="E302" s="3">
        <v>1237.5</v>
      </c>
      <c r="F302" s="4">
        <v>322</v>
      </c>
      <c r="G302" s="4">
        <v>3</v>
      </c>
      <c r="H302" s="5">
        <v>45205</v>
      </c>
      <c r="I302" s="6" t="s">
        <v>10</v>
      </c>
    </row>
    <row r="303" spans="1:9" ht="24.95" customHeight="1" x14ac:dyDescent="0.25">
      <c r="A303" s="1" t="s">
        <v>5923</v>
      </c>
      <c r="B303" s="2" t="s">
        <v>5797</v>
      </c>
      <c r="C303" s="2" t="s">
        <v>5798</v>
      </c>
      <c r="D303" s="1" t="s">
        <v>4970</v>
      </c>
      <c r="E303" s="3">
        <v>1201.5</v>
      </c>
      <c r="F303" s="4">
        <v>511</v>
      </c>
      <c r="G303" s="8">
        <v>4</v>
      </c>
      <c r="H303" s="5">
        <v>44638</v>
      </c>
      <c r="I303" s="6" t="s">
        <v>10</v>
      </c>
    </row>
    <row r="304" spans="1:9" ht="24.95" customHeight="1" x14ac:dyDescent="0.25">
      <c r="A304" s="1" t="s">
        <v>5926</v>
      </c>
      <c r="B304" s="2" t="s">
        <v>7054</v>
      </c>
      <c r="C304" s="2" t="s">
        <v>7055</v>
      </c>
      <c r="D304" s="1" t="s">
        <v>5657</v>
      </c>
      <c r="E304" s="3">
        <v>1185.6099999999999</v>
      </c>
      <c r="F304" s="4">
        <v>309</v>
      </c>
      <c r="G304" s="8">
        <v>5</v>
      </c>
      <c r="H304" s="5">
        <v>45331</v>
      </c>
      <c r="I304" s="6" t="s">
        <v>2184</v>
      </c>
    </row>
    <row r="305" spans="1:9" ht="24.95" customHeight="1" x14ac:dyDescent="0.25">
      <c r="A305" s="1" t="s">
        <v>5928</v>
      </c>
      <c r="B305" s="2" t="s">
        <v>7056</v>
      </c>
      <c r="C305" s="2" t="s">
        <v>7057</v>
      </c>
      <c r="D305" s="1" t="s">
        <v>7058</v>
      </c>
      <c r="E305" s="3">
        <v>1171.5</v>
      </c>
      <c r="F305" s="4">
        <v>174</v>
      </c>
      <c r="G305" s="4">
        <v>1</v>
      </c>
      <c r="H305" s="5">
        <v>43609</v>
      </c>
      <c r="I305" s="6" t="s">
        <v>2155</v>
      </c>
    </row>
    <row r="306" spans="1:9" ht="24.95" customHeight="1" x14ac:dyDescent="0.25">
      <c r="A306" s="1" t="s">
        <v>5931</v>
      </c>
      <c r="B306" s="2" t="s">
        <v>5751</v>
      </c>
      <c r="C306" s="2" t="s">
        <v>5752</v>
      </c>
      <c r="D306" s="1" t="s">
        <v>5753</v>
      </c>
      <c r="E306" s="3">
        <v>1157</v>
      </c>
      <c r="F306" s="4">
        <v>345</v>
      </c>
      <c r="G306" s="8">
        <v>1</v>
      </c>
      <c r="H306" s="5">
        <v>44114</v>
      </c>
      <c r="I306" s="6" t="s">
        <v>1869</v>
      </c>
    </row>
    <row r="307" spans="1:9" ht="24.95" customHeight="1" x14ac:dyDescent="0.25">
      <c r="A307" s="1" t="s">
        <v>5933</v>
      </c>
      <c r="B307" s="2" t="s">
        <v>5589</v>
      </c>
      <c r="C307" s="2" t="s">
        <v>5590</v>
      </c>
      <c r="D307" s="1" t="s">
        <v>5591</v>
      </c>
      <c r="E307" s="3">
        <v>1126.3</v>
      </c>
      <c r="F307" s="4">
        <v>230</v>
      </c>
      <c r="G307" s="4">
        <v>1</v>
      </c>
      <c r="H307" s="5">
        <v>45268</v>
      </c>
      <c r="I307" s="6" t="s">
        <v>311</v>
      </c>
    </row>
    <row r="308" spans="1:9" ht="24.95" customHeight="1" x14ac:dyDescent="0.25">
      <c r="A308" s="1" t="s">
        <v>5937</v>
      </c>
      <c r="B308" s="2" t="s">
        <v>7059</v>
      </c>
      <c r="C308" s="2" t="s">
        <v>7060</v>
      </c>
      <c r="D308" s="1" t="s">
        <v>5632</v>
      </c>
      <c r="E308" s="3">
        <v>1121.3</v>
      </c>
      <c r="F308" s="4">
        <v>206</v>
      </c>
      <c r="G308" s="8">
        <v>7</v>
      </c>
      <c r="H308" s="5">
        <v>45379</v>
      </c>
      <c r="I308" s="6" t="s">
        <v>220</v>
      </c>
    </row>
    <row r="309" spans="1:9" ht="24.95" customHeight="1" x14ac:dyDescent="0.25">
      <c r="A309" s="1" t="s">
        <v>5941</v>
      </c>
      <c r="B309" s="2" t="s">
        <v>5652</v>
      </c>
      <c r="C309" s="2" t="s">
        <v>5653</v>
      </c>
      <c r="D309" s="1" t="s">
        <v>4970</v>
      </c>
      <c r="E309" s="3">
        <v>1115</v>
      </c>
      <c r="F309" s="4">
        <v>461</v>
      </c>
      <c r="G309" s="4">
        <v>4</v>
      </c>
      <c r="H309" s="5">
        <v>44743</v>
      </c>
      <c r="I309" s="6" t="s">
        <v>10</v>
      </c>
    </row>
    <row r="310" spans="1:9" ht="24.95" customHeight="1" x14ac:dyDescent="0.25">
      <c r="A310" s="1" t="s">
        <v>5944</v>
      </c>
      <c r="B310" s="2" t="s">
        <v>5088</v>
      </c>
      <c r="C310" s="2" t="s">
        <v>5089</v>
      </c>
      <c r="D310" s="1" t="s">
        <v>5090</v>
      </c>
      <c r="E310" s="3">
        <v>1089.5</v>
      </c>
      <c r="F310" s="4">
        <v>489</v>
      </c>
      <c r="G310" s="4">
        <v>4</v>
      </c>
      <c r="H310" s="5">
        <v>44925</v>
      </c>
      <c r="I310" s="6" t="s">
        <v>5091</v>
      </c>
    </row>
    <row r="311" spans="1:9" s="78" customFormat="1" ht="24.95" customHeight="1" x14ac:dyDescent="0.25">
      <c r="A311" s="1" t="s">
        <v>5948</v>
      </c>
      <c r="B311" s="2" t="s">
        <v>4993</v>
      </c>
      <c r="C311" s="2" t="s">
        <v>4994</v>
      </c>
      <c r="D311" s="1" t="s">
        <v>4970</v>
      </c>
      <c r="E311" s="3">
        <v>1082</v>
      </c>
      <c r="F311" s="4">
        <v>460</v>
      </c>
      <c r="G311" s="8">
        <v>4</v>
      </c>
      <c r="H311" s="5">
        <v>45212</v>
      </c>
      <c r="I311" s="6" t="s">
        <v>10</v>
      </c>
    </row>
    <row r="312" spans="1:9" ht="24.95" customHeight="1" x14ac:dyDescent="0.25">
      <c r="A312" s="1" t="s">
        <v>5951</v>
      </c>
      <c r="B312" s="2" t="s">
        <v>5045</v>
      </c>
      <c r="C312" s="2" t="s">
        <v>7061</v>
      </c>
      <c r="D312" s="1" t="s">
        <v>4970</v>
      </c>
      <c r="E312" s="3">
        <v>1072.32</v>
      </c>
      <c r="F312" s="4">
        <v>133</v>
      </c>
      <c r="G312" s="8">
        <v>2</v>
      </c>
      <c r="H312" s="5">
        <v>45219</v>
      </c>
      <c r="I312" s="6" t="s">
        <v>103</v>
      </c>
    </row>
    <row r="313" spans="1:9" ht="24.95" customHeight="1" x14ac:dyDescent="0.25">
      <c r="A313" s="1" t="s">
        <v>5954</v>
      </c>
      <c r="B313" s="2" t="s">
        <v>7062</v>
      </c>
      <c r="C313" s="2" t="s">
        <v>5082</v>
      </c>
      <c r="D313" s="1" t="s">
        <v>5083</v>
      </c>
      <c r="E313" s="3">
        <v>1067</v>
      </c>
      <c r="F313" s="4">
        <v>460</v>
      </c>
      <c r="G313" s="4">
        <v>4</v>
      </c>
      <c r="H313" s="5">
        <v>45184</v>
      </c>
      <c r="I313" s="6" t="s">
        <v>4</v>
      </c>
    </row>
    <row r="314" spans="1:9" ht="24.95" customHeight="1" x14ac:dyDescent="0.25">
      <c r="A314" s="1" t="s">
        <v>5957</v>
      </c>
      <c r="B314" s="2" t="s">
        <v>7063</v>
      </c>
      <c r="C314" s="2" t="s">
        <v>7064</v>
      </c>
      <c r="D314" s="1" t="s">
        <v>7065</v>
      </c>
      <c r="E314" s="3">
        <v>1065</v>
      </c>
      <c r="F314" s="4">
        <v>211</v>
      </c>
      <c r="G314" s="4">
        <v>2</v>
      </c>
      <c r="H314" s="5">
        <v>45597</v>
      </c>
      <c r="I314" s="6" t="s">
        <v>220</v>
      </c>
    </row>
    <row r="315" spans="1:9" ht="24.95" customHeight="1" x14ac:dyDescent="0.25">
      <c r="A315" s="1" t="s">
        <v>5960</v>
      </c>
      <c r="B315" s="2" t="s">
        <v>7066</v>
      </c>
      <c r="C315" s="2" t="s">
        <v>7067</v>
      </c>
      <c r="D315" s="1" t="s">
        <v>7068</v>
      </c>
      <c r="E315" s="3">
        <v>1057.6399999999999</v>
      </c>
      <c r="F315" s="4">
        <v>223</v>
      </c>
      <c r="G315" s="4">
        <v>3</v>
      </c>
      <c r="H315" s="5">
        <v>45408</v>
      </c>
      <c r="I315" s="6" t="s">
        <v>16</v>
      </c>
    </row>
    <row r="316" spans="1:9" ht="24.95" customHeight="1" x14ac:dyDescent="0.25">
      <c r="A316" s="1" t="s">
        <v>5963</v>
      </c>
      <c r="B316" s="2" t="s">
        <v>5961</v>
      </c>
      <c r="C316" s="2" t="s">
        <v>5962</v>
      </c>
      <c r="D316" s="1" t="s">
        <v>5715</v>
      </c>
      <c r="E316" s="3">
        <v>1052</v>
      </c>
      <c r="F316" s="4">
        <v>321</v>
      </c>
      <c r="G316" s="4">
        <v>1</v>
      </c>
      <c r="H316" s="5">
        <v>44658</v>
      </c>
      <c r="I316" s="6" t="s">
        <v>3194</v>
      </c>
    </row>
    <row r="317" spans="1:9" ht="24.95" customHeight="1" x14ac:dyDescent="0.25">
      <c r="A317" s="1" t="s">
        <v>5967</v>
      </c>
      <c r="B317" s="2" t="s">
        <v>7069</v>
      </c>
      <c r="C317" s="2" t="s">
        <v>7070</v>
      </c>
      <c r="D317" s="1" t="s">
        <v>7071</v>
      </c>
      <c r="E317" s="3">
        <v>1020</v>
      </c>
      <c r="F317" s="4">
        <v>132</v>
      </c>
      <c r="G317" s="8" t="s">
        <v>4396</v>
      </c>
      <c r="H317" s="5">
        <v>44350</v>
      </c>
      <c r="I317" s="6" t="s">
        <v>1869</v>
      </c>
    </row>
    <row r="318" spans="1:9" ht="24.95" customHeight="1" x14ac:dyDescent="0.25">
      <c r="A318" s="1" t="s">
        <v>5969</v>
      </c>
      <c r="B318" s="2" t="s">
        <v>5244</v>
      </c>
      <c r="C318" s="2" t="s">
        <v>5245</v>
      </c>
      <c r="D318" s="1" t="s">
        <v>5083</v>
      </c>
      <c r="E318" s="3">
        <v>1012</v>
      </c>
      <c r="F318" s="4">
        <v>478</v>
      </c>
      <c r="G318" s="4">
        <v>4</v>
      </c>
      <c r="H318" s="5">
        <v>45045</v>
      </c>
      <c r="I318" s="6" t="s">
        <v>5091</v>
      </c>
    </row>
    <row r="319" spans="1:9" ht="24.95" customHeight="1" x14ac:dyDescent="0.25">
      <c r="A319" s="1" t="s">
        <v>5972</v>
      </c>
      <c r="B319" s="2" t="s">
        <v>6124</v>
      </c>
      <c r="C319" s="2" t="s">
        <v>6125</v>
      </c>
      <c r="D319" s="1" t="s">
        <v>5558</v>
      </c>
      <c r="E319" s="3">
        <v>970</v>
      </c>
      <c r="F319" s="4">
        <v>245</v>
      </c>
      <c r="G319" s="4">
        <v>4</v>
      </c>
      <c r="H319" s="5">
        <v>44673</v>
      </c>
      <c r="I319" s="6" t="s">
        <v>2184</v>
      </c>
    </row>
    <row r="320" spans="1:9" ht="24.95" customHeight="1" x14ac:dyDescent="0.25">
      <c r="A320" s="1" t="s">
        <v>5975</v>
      </c>
      <c r="B320" s="2" t="s">
        <v>7072</v>
      </c>
      <c r="C320" s="2" t="s">
        <v>7073</v>
      </c>
      <c r="D320" s="1" t="s">
        <v>7074</v>
      </c>
      <c r="E320" s="3">
        <v>944</v>
      </c>
      <c r="F320" s="4">
        <v>166</v>
      </c>
      <c r="G320" s="4">
        <v>7</v>
      </c>
      <c r="H320" s="5">
        <v>45387</v>
      </c>
      <c r="I320" s="6" t="s">
        <v>1842</v>
      </c>
    </row>
    <row r="321" spans="1:9" ht="24.95" customHeight="1" x14ac:dyDescent="0.25">
      <c r="A321" s="1" t="s">
        <v>5978</v>
      </c>
      <c r="B321" s="2" t="s">
        <v>5987</v>
      </c>
      <c r="C321" s="2" t="s">
        <v>5988</v>
      </c>
      <c r="D321" s="1" t="s">
        <v>5989</v>
      </c>
      <c r="E321" s="3">
        <v>937</v>
      </c>
      <c r="F321" s="4">
        <v>284</v>
      </c>
      <c r="G321" s="4">
        <v>1</v>
      </c>
      <c r="H321" s="5">
        <v>44694</v>
      </c>
      <c r="I321" s="6" t="s">
        <v>2184</v>
      </c>
    </row>
    <row r="322" spans="1:9" ht="24.95" customHeight="1" x14ac:dyDescent="0.25">
      <c r="A322" s="1" t="s">
        <v>5981</v>
      </c>
      <c r="B322" s="2" t="s">
        <v>5755</v>
      </c>
      <c r="C322" s="2" t="s">
        <v>5756</v>
      </c>
      <c r="D322" s="1" t="s">
        <v>5757</v>
      </c>
      <c r="E322" s="3">
        <v>936</v>
      </c>
      <c r="F322" s="4">
        <v>197</v>
      </c>
      <c r="G322" s="8">
        <v>1</v>
      </c>
      <c r="H322" s="5">
        <v>44493</v>
      </c>
      <c r="I322" s="6" t="s">
        <v>1869</v>
      </c>
    </row>
    <row r="323" spans="1:9" ht="24.95" customHeight="1" x14ac:dyDescent="0.25">
      <c r="A323" s="1" t="s">
        <v>5984</v>
      </c>
      <c r="B323" s="2" t="s">
        <v>7075</v>
      </c>
      <c r="C323" s="2" t="s">
        <v>7076</v>
      </c>
      <c r="D323" s="1" t="s">
        <v>5318</v>
      </c>
      <c r="E323" s="3">
        <v>883.5</v>
      </c>
      <c r="F323" s="4">
        <v>141</v>
      </c>
      <c r="G323" s="8">
        <v>5</v>
      </c>
      <c r="H323" s="5">
        <v>45618</v>
      </c>
      <c r="I323" s="6" t="s">
        <v>2184</v>
      </c>
    </row>
    <row r="324" spans="1:9" ht="24.95" customHeight="1" x14ac:dyDescent="0.25">
      <c r="A324" s="1" t="s">
        <v>5986</v>
      </c>
      <c r="B324" s="2" t="s">
        <v>7077</v>
      </c>
      <c r="C324" s="2" t="s">
        <v>7078</v>
      </c>
      <c r="D324" s="1" t="s">
        <v>5083</v>
      </c>
      <c r="E324" s="3">
        <v>719.4</v>
      </c>
      <c r="F324" s="4">
        <v>162</v>
      </c>
      <c r="G324" s="4">
        <v>8</v>
      </c>
      <c r="H324" s="5">
        <v>45415</v>
      </c>
      <c r="I324" s="6" t="s">
        <v>5340</v>
      </c>
    </row>
    <row r="325" spans="1:9" ht="24.95" customHeight="1" x14ac:dyDescent="0.25">
      <c r="A325" s="1" t="s">
        <v>5990</v>
      </c>
      <c r="B325" s="2" t="s">
        <v>5118</v>
      </c>
      <c r="C325" s="2" t="s">
        <v>5119</v>
      </c>
      <c r="D325" s="1" t="s">
        <v>5120</v>
      </c>
      <c r="E325" s="3">
        <v>698.5</v>
      </c>
      <c r="F325" s="4">
        <v>301</v>
      </c>
      <c r="G325" s="4">
        <v>4</v>
      </c>
      <c r="H325" s="5">
        <v>45163</v>
      </c>
      <c r="I325" s="6" t="s">
        <v>5091</v>
      </c>
    </row>
    <row r="326" spans="1:9" ht="24.95" customHeight="1" x14ac:dyDescent="0.25">
      <c r="A326" s="1" t="s">
        <v>5993</v>
      </c>
      <c r="B326" s="2" t="s">
        <v>5534</v>
      </c>
      <c r="C326" s="2" t="s">
        <v>5721</v>
      </c>
      <c r="D326" s="1" t="s">
        <v>5554</v>
      </c>
      <c r="E326" s="3">
        <v>674</v>
      </c>
      <c r="F326" s="4">
        <v>129</v>
      </c>
      <c r="G326" s="4">
        <v>1</v>
      </c>
      <c r="H326" s="5">
        <v>43567</v>
      </c>
      <c r="I326" s="6" t="s">
        <v>3194</v>
      </c>
    </row>
    <row r="327" spans="1:9" ht="24.95" customHeight="1" x14ac:dyDescent="0.25">
      <c r="A327" s="1" t="s">
        <v>5997</v>
      </c>
      <c r="B327" s="2" t="s">
        <v>7079</v>
      </c>
      <c r="C327" s="2" t="s">
        <v>7080</v>
      </c>
      <c r="D327" s="1" t="s">
        <v>5554</v>
      </c>
      <c r="E327" s="3">
        <v>663.5</v>
      </c>
      <c r="F327" s="4">
        <v>139</v>
      </c>
      <c r="G327" s="8">
        <v>1</v>
      </c>
      <c r="H327" s="5">
        <v>45631</v>
      </c>
      <c r="I327" s="6" t="s">
        <v>3194</v>
      </c>
    </row>
    <row r="328" spans="1:9" ht="24.95" customHeight="1" x14ac:dyDescent="0.25">
      <c r="A328" s="1" t="s">
        <v>6000</v>
      </c>
      <c r="B328" s="2" t="s">
        <v>5142</v>
      </c>
      <c r="C328" s="2" t="s">
        <v>7081</v>
      </c>
      <c r="D328" s="1" t="s">
        <v>4970</v>
      </c>
      <c r="E328" s="3">
        <v>663.09999999999991</v>
      </c>
      <c r="F328" s="4">
        <v>134</v>
      </c>
      <c r="G328" s="8">
        <v>4</v>
      </c>
      <c r="H328" s="5">
        <v>45072</v>
      </c>
      <c r="I328" s="6" t="s">
        <v>16</v>
      </c>
    </row>
    <row r="329" spans="1:9" ht="24.95" customHeight="1" x14ac:dyDescent="0.25">
      <c r="A329" s="1" t="s">
        <v>6003</v>
      </c>
      <c r="B329" s="2" t="s">
        <v>5320</v>
      </c>
      <c r="C329" s="2" t="s">
        <v>5321</v>
      </c>
      <c r="D329" s="1" t="s">
        <v>4970</v>
      </c>
      <c r="E329" s="3">
        <v>655.5</v>
      </c>
      <c r="F329" s="4">
        <v>97</v>
      </c>
      <c r="G329" s="8">
        <v>1</v>
      </c>
      <c r="H329" s="5">
        <v>44953</v>
      </c>
      <c r="I329" s="45" t="s">
        <v>4</v>
      </c>
    </row>
    <row r="330" spans="1:9" ht="24.95" customHeight="1" x14ac:dyDescent="0.25">
      <c r="A330" s="1" t="s">
        <v>6007</v>
      </c>
      <c r="B330" s="2" t="s">
        <v>7082</v>
      </c>
      <c r="C330" s="2" t="s">
        <v>7083</v>
      </c>
      <c r="D330" s="1" t="s">
        <v>5562</v>
      </c>
      <c r="E330" s="3">
        <v>631.79999999999995</v>
      </c>
      <c r="F330" s="4">
        <v>104</v>
      </c>
      <c r="G330" s="8">
        <v>6</v>
      </c>
      <c r="H330" s="5">
        <v>45597</v>
      </c>
      <c r="I330" s="6" t="s">
        <v>2184</v>
      </c>
    </row>
    <row r="331" spans="1:9" ht="24.95" customHeight="1" x14ac:dyDescent="0.25">
      <c r="A331" s="1" t="s">
        <v>6010</v>
      </c>
      <c r="B331" s="2" t="s">
        <v>5911</v>
      </c>
      <c r="C331" s="2" t="s">
        <v>5912</v>
      </c>
      <c r="D331" s="1" t="s">
        <v>5673</v>
      </c>
      <c r="E331" s="3">
        <v>596.5</v>
      </c>
      <c r="F331" s="4">
        <v>90</v>
      </c>
      <c r="G331" s="4">
        <v>1</v>
      </c>
      <c r="H331" s="5">
        <v>44440</v>
      </c>
      <c r="I331" s="6" t="s">
        <v>3194</v>
      </c>
    </row>
    <row r="332" spans="1:9" ht="24.95" customHeight="1" x14ac:dyDescent="0.25">
      <c r="A332" s="1" t="s">
        <v>6013</v>
      </c>
      <c r="B332" s="2" t="s">
        <v>6105</v>
      </c>
      <c r="C332" s="2" t="s">
        <v>6106</v>
      </c>
      <c r="D332" s="1" t="s">
        <v>5083</v>
      </c>
      <c r="E332" s="3">
        <v>592</v>
      </c>
      <c r="F332" s="4">
        <v>104</v>
      </c>
      <c r="G332" s="8">
        <v>1</v>
      </c>
      <c r="H332" s="5">
        <v>45170</v>
      </c>
      <c r="I332" s="6" t="s">
        <v>2184</v>
      </c>
    </row>
    <row r="333" spans="1:9" ht="24.95" customHeight="1" x14ac:dyDescent="0.25">
      <c r="A333" s="1" t="s">
        <v>6016</v>
      </c>
      <c r="B333" s="2" t="s">
        <v>5109</v>
      </c>
      <c r="C333" s="2" t="s">
        <v>5110</v>
      </c>
      <c r="D333" s="1" t="s">
        <v>4970</v>
      </c>
      <c r="E333" s="3">
        <v>588</v>
      </c>
      <c r="F333" s="4">
        <v>147</v>
      </c>
      <c r="G333" s="8">
        <v>1</v>
      </c>
      <c r="H333" s="5">
        <v>44981</v>
      </c>
      <c r="I333" s="6" t="s">
        <v>489</v>
      </c>
    </row>
    <row r="334" spans="1:9" ht="24.95" customHeight="1" x14ac:dyDescent="0.25">
      <c r="A334" s="1" t="s">
        <v>6017</v>
      </c>
      <c r="B334" s="2" t="s">
        <v>7084</v>
      </c>
      <c r="C334" s="2" t="s">
        <v>7085</v>
      </c>
      <c r="D334" s="1" t="s">
        <v>7086</v>
      </c>
      <c r="E334" s="3">
        <v>585.78</v>
      </c>
      <c r="F334" s="4">
        <v>142</v>
      </c>
      <c r="G334" s="4">
        <v>5</v>
      </c>
      <c r="H334" s="5">
        <v>45401</v>
      </c>
      <c r="I334" s="6" t="s">
        <v>6989</v>
      </c>
    </row>
    <row r="335" spans="1:9" ht="24.95" customHeight="1" x14ac:dyDescent="0.25">
      <c r="A335" s="1" t="s">
        <v>6020</v>
      </c>
      <c r="B335" s="2" t="s">
        <v>7087</v>
      </c>
      <c r="C335" s="2" t="s">
        <v>7088</v>
      </c>
      <c r="D335" s="1" t="s">
        <v>5192</v>
      </c>
      <c r="E335" s="3">
        <v>563.16</v>
      </c>
      <c r="F335" s="4">
        <v>103</v>
      </c>
      <c r="G335" s="8">
        <v>4</v>
      </c>
      <c r="H335" s="5">
        <v>45324</v>
      </c>
      <c r="I335" s="6" t="s">
        <v>1864</v>
      </c>
    </row>
    <row r="336" spans="1:9" ht="24.95" customHeight="1" x14ac:dyDescent="0.25">
      <c r="A336" s="1" t="s">
        <v>6024</v>
      </c>
      <c r="B336" s="2" t="s">
        <v>5602</v>
      </c>
      <c r="C336" s="2" t="s">
        <v>5603</v>
      </c>
      <c r="D336" s="1" t="s">
        <v>5604</v>
      </c>
      <c r="E336" s="3">
        <v>561</v>
      </c>
      <c r="F336" s="4">
        <v>111</v>
      </c>
      <c r="G336" s="4">
        <v>2</v>
      </c>
      <c r="H336" s="5">
        <v>45282</v>
      </c>
      <c r="I336" s="6" t="s">
        <v>439</v>
      </c>
    </row>
    <row r="337" spans="1:9" ht="24.95" customHeight="1" x14ac:dyDescent="0.25">
      <c r="A337" s="1" t="s">
        <v>6026</v>
      </c>
      <c r="B337" s="2" t="s">
        <v>7089</v>
      </c>
      <c r="C337" s="2" t="s">
        <v>7090</v>
      </c>
      <c r="D337" s="1" t="s">
        <v>5083</v>
      </c>
      <c r="E337" s="3">
        <v>557.20000000000005</v>
      </c>
      <c r="F337" s="4">
        <v>104</v>
      </c>
      <c r="G337" s="4">
        <v>5</v>
      </c>
      <c r="H337" s="5">
        <v>45625</v>
      </c>
      <c r="I337" s="6" t="s">
        <v>5340</v>
      </c>
    </row>
    <row r="338" spans="1:9" ht="24.95" customHeight="1" x14ac:dyDescent="0.25">
      <c r="A338" s="1" t="s">
        <v>6029</v>
      </c>
      <c r="B338" s="2" t="s">
        <v>5934</v>
      </c>
      <c r="C338" s="2" t="s">
        <v>5935</v>
      </c>
      <c r="D338" s="1" t="s">
        <v>5318</v>
      </c>
      <c r="E338" s="3">
        <v>545.5</v>
      </c>
      <c r="F338" s="4">
        <v>244</v>
      </c>
      <c r="G338" s="4">
        <v>1</v>
      </c>
      <c r="H338" s="5">
        <v>44428</v>
      </c>
      <c r="I338" s="6" t="s">
        <v>3194</v>
      </c>
    </row>
    <row r="339" spans="1:9" ht="24.95" customHeight="1" x14ac:dyDescent="0.25">
      <c r="A339" s="1" t="s">
        <v>6032</v>
      </c>
      <c r="B339" s="2" t="s">
        <v>5822</v>
      </c>
      <c r="C339" s="2" t="s">
        <v>5822</v>
      </c>
      <c r="D339" s="1" t="s">
        <v>5823</v>
      </c>
      <c r="E339" s="3">
        <v>542.4</v>
      </c>
      <c r="F339" s="4">
        <v>98</v>
      </c>
      <c r="G339" s="4">
        <v>1</v>
      </c>
      <c r="H339" s="5">
        <v>45268</v>
      </c>
      <c r="I339" s="6" t="s">
        <v>6989</v>
      </c>
    </row>
    <row r="340" spans="1:9" ht="24.95" customHeight="1" x14ac:dyDescent="0.25">
      <c r="A340" s="1" t="s">
        <v>6035</v>
      </c>
      <c r="B340" s="2" t="s">
        <v>7091</v>
      </c>
      <c r="C340" s="2" t="s">
        <v>7092</v>
      </c>
      <c r="D340" s="1" t="s">
        <v>5657</v>
      </c>
      <c r="E340" s="3">
        <v>536.29999999999995</v>
      </c>
      <c r="F340" s="4">
        <v>99</v>
      </c>
      <c r="G340" s="8">
        <v>5</v>
      </c>
      <c r="H340" s="5">
        <v>45379</v>
      </c>
      <c r="I340" s="6" t="s">
        <v>220</v>
      </c>
    </row>
    <row r="341" spans="1:9" ht="24.95" customHeight="1" x14ac:dyDescent="0.25">
      <c r="A341" s="1" t="s">
        <v>6038</v>
      </c>
      <c r="B341" s="2" t="s">
        <v>5866</v>
      </c>
      <c r="C341" s="2" t="s">
        <v>5867</v>
      </c>
      <c r="D341" s="1" t="s">
        <v>5868</v>
      </c>
      <c r="E341" s="3">
        <v>536</v>
      </c>
      <c r="F341" s="4">
        <v>167</v>
      </c>
      <c r="G341" s="8">
        <v>1</v>
      </c>
      <c r="H341" s="5">
        <v>44431</v>
      </c>
      <c r="I341" s="6" t="s">
        <v>1869</v>
      </c>
    </row>
    <row r="342" spans="1:9" s="78" customFormat="1" ht="24.95" customHeight="1" x14ac:dyDescent="0.25">
      <c r="A342" s="1" t="s">
        <v>6041</v>
      </c>
      <c r="B342" s="2" t="s">
        <v>5366</v>
      </c>
      <c r="C342" s="2" t="s">
        <v>7093</v>
      </c>
      <c r="D342" s="1" t="s">
        <v>5368</v>
      </c>
      <c r="E342" s="3">
        <v>522</v>
      </c>
      <c r="F342" s="4">
        <v>328</v>
      </c>
      <c r="G342" s="4">
        <v>1</v>
      </c>
      <c r="H342" s="5">
        <v>44939</v>
      </c>
      <c r="I342" s="6" t="s">
        <v>2184</v>
      </c>
    </row>
    <row r="343" spans="1:9" ht="24.95" customHeight="1" x14ac:dyDescent="0.25">
      <c r="A343" s="1" t="s">
        <v>6042</v>
      </c>
      <c r="B343" s="2" t="s">
        <v>5175</v>
      </c>
      <c r="C343" s="2" t="s">
        <v>5176</v>
      </c>
      <c r="D343" s="1" t="s">
        <v>5015</v>
      </c>
      <c r="E343" s="3">
        <v>503.3</v>
      </c>
      <c r="F343" s="4">
        <v>242</v>
      </c>
      <c r="G343" s="4">
        <v>4</v>
      </c>
      <c r="H343" s="5">
        <v>44981</v>
      </c>
      <c r="I343" s="6" t="s">
        <v>5091</v>
      </c>
    </row>
    <row r="344" spans="1:9" ht="24.95" customHeight="1" x14ac:dyDescent="0.25">
      <c r="A344" s="1" t="s">
        <v>6046</v>
      </c>
      <c r="B344" s="2" t="s">
        <v>5825</v>
      </c>
      <c r="C344" s="2" t="s">
        <v>5826</v>
      </c>
      <c r="D344" s="1" t="s">
        <v>5827</v>
      </c>
      <c r="E344" s="3">
        <v>501</v>
      </c>
      <c r="F344" s="4">
        <v>153</v>
      </c>
      <c r="G344" s="8">
        <v>1</v>
      </c>
      <c r="H344" s="5">
        <v>43435</v>
      </c>
      <c r="I344" s="6" t="s">
        <v>1869</v>
      </c>
    </row>
    <row r="345" spans="1:9" ht="24.95" customHeight="1" x14ac:dyDescent="0.25">
      <c r="A345" s="1" t="s">
        <v>6049</v>
      </c>
      <c r="B345" s="2" t="s">
        <v>5782</v>
      </c>
      <c r="C345" s="2" t="s">
        <v>5783</v>
      </c>
      <c r="D345" s="1" t="s">
        <v>5784</v>
      </c>
      <c r="E345" s="3">
        <v>499</v>
      </c>
      <c r="F345" s="4">
        <v>100</v>
      </c>
      <c r="G345" s="8">
        <v>1</v>
      </c>
      <c r="H345" s="5">
        <v>45275</v>
      </c>
      <c r="I345" s="6" t="s">
        <v>439</v>
      </c>
    </row>
    <row r="346" spans="1:9" ht="24.95" customHeight="1" x14ac:dyDescent="0.25">
      <c r="A346" s="1" t="s">
        <v>6052</v>
      </c>
      <c r="B346" s="2" t="s">
        <v>5260</v>
      </c>
      <c r="C346" s="2" t="s">
        <v>5261</v>
      </c>
      <c r="D346" s="1" t="s">
        <v>5262</v>
      </c>
      <c r="E346" s="3">
        <v>474</v>
      </c>
      <c r="F346" s="4">
        <v>116</v>
      </c>
      <c r="G346" s="4">
        <v>1</v>
      </c>
      <c r="H346" s="5">
        <v>45156</v>
      </c>
      <c r="I346" s="6" t="s">
        <v>505</v>
      </c>
    </row>
    <row r="347" spans="1:9" ht="24.95" customHeight="1" x14ac:dyDescent="0.25">
      <c r="A347" s="1" t="s">
        <v>6055</v>
      </c>
      <c r="B347" s="2" t="s">
        <v>5586</v>
      </c>
      <c r="C347" s="2" t="s">
        <v>5587</v>
      </c>
      <c r="D347" s="1" t="s">
        <v>5060</v>
      </c>
      <c r="E347" s="3">
        <v>470.5</v>
      </c>
      <c r="F347" s="4">
        <v>94</v>
      </c>
      <c r="G347" s="4">
        <v>1</v>
      </c>
      <c r="H347" s="5">
        <v>45191</v>
      </c>
      <c r="I347" s="6" t="s">
        <v>2184</v>
      </c>
    </row>
    <row r="348" spans="1:9" ht="24.95" customHeight="1" x14ac:dyDescent="0.25">
      <c r="A348" s="1" t="s">
        <v>6058</v>
      </c>
      <c r="B348" s="2" t="s">
        <v>5468</v>
      </c>
      <c r="C348" s="2" t="s">
        <v>5469</v>
      </c>
      <c r="D348" s="1" t="s">
        <v>4974</v>
      </c>
      <c r="E348" s="3">
        <v>420</v>
      </c>
      <c r="F348" s="4">
        <v>105</v>
      </c>
      <c r="G348" s="8">
        <v>1</v>
      </c>
      <c r="H348" s="5">
        <v>45012</v>
      </c>
      <c r="I348" s="6" t="s">
        <v>220</v>
      </c>
    </row>
    <row r="349" spans="1:9" ht="24.95" customHeight="1" x14ac:dyDescent="0.25">
      <c r="A349" s="1" t="s">
        <v>6061</v>
      </c>
      <c r="B349" s="2" t="s">
        <v>5920</v>
      </c>
      <c r="C349" s="2" t="s">
        <v>5921</v>
      </c>
      <c r="D349" s="1" t="s">
        <v>5922</v>
      </c>
      <c r="E349" s="3">
        <v>407.5</v>
      </c>
      <c r="F349" s="4">
        <v>172</v>
      </c>
      <c r="G349" s="8">
        <v>4</v>
      </c>
      <c r="H349" s="5">
        <v>44652</v>
      </c>
      <c r="I349" s="6" t="s">
        <v>103</v>
      </c>
    </row>
    <row r="350" spans="1:9" ht="24.95" customHeight="1" x14ac:dyDescent="0.25">
      <c r="A350" s="1" t="s">
        <v>6064</v>
      </c>
      <c r="B350" s="2" t="s">
        <v>5892</v>
      </c>
      <c r="C350" s="2" t="s">
        <v>5893</v>
      </c>
      <c r="D350" s="1" t="s">
        <v>5715</v>
      </c>
      <c r="E350" s="3">
        <v>406.9</v>
      </c>
      <c r="F350" s="4">
        <v>171</v>
      </c>
      <c r="G350" s="8">
        <v>4</v>
      </c>
      <c r="H350" s="5">
        <v>44645</v>
      </c>
      <c r="I350" s="6" t="s">
        <v>4</v>
      </c>
    </row>
    <row r="351" spans="1:9" ht="24.95" customHeight="1" x14ac:dyDescent="0.25">
      <c r="A351" s="1" t="s">
        <v>6067</v>
      </c>
      <c r="B351" s="2" t="s">
        <v>7094</v>
      </c>
      <c r="C351" s="2" t="s">
        <v>7095</v>
      </c>
      <c r="D351" s="1" t="s">
        <v>7096</v>
      </c>
      <c r="E351" s="3">
        <v>400</v>
      </c>
      <c r="F351" s="4">
        <v>80</v>
      </c>
      <c r="G351" s="4">
        <v>1</v>
      </c>
      <c r="H351" s="5">
        <v>44655</v>
      </c>
      <c r="I351" s="6" t="s">
        <v>220</v>
      </c>
    </row>
    <row r="352" spans="1:9" ht="24.95" customHeight="1" x14ac:dyDescent="0.25">
      <c r="A352" s="1" t="s">
        <v>6070</v>
      </c>
      <c r="B352" s="2" t="s">
        <v>7097</v>
      </c>
      <c r="C352" s="2" t="s">
        <v>7098</v>
      </c>
      <c r="D352" s="1" t="s">
        <v>4970</v>
      </c>
      <c r="E352" s="3">
        <v>400</v>
      </c>
      <c r="F352" s="4">
        <v>80</v>
      </c>
      <c r="G352" s="4">
        <v>1</v>
      </c>
      <c r="H352" s="5">
        <v>42188</v>
      </c>
      <c r="I352" s="6" t="s">
        <v>10</v>
      </c>
    </row>
    <row r="353" spans="1:9" ht="24.95" customHeight="1" x14ac:dyDescent="0.25">
      <c r="A353" s="1" t="s">
        <v>6074</v>
      </c>
      <c r="B353" s="2" t="s">
        <v>7099</v>
      </c>
      <c r="C353" s="2" t="s">
        <v>7100</v>
      </c>
      <c r="D353" s="1" t="s">
        <v>5192</v>
      </c>
      <c r="E353" s="3">
        <v>391.19</v>
      </c>
      <c r="F353" s="4">
        <v>82</v>
      </c>
      <c r="G353" s="8">
        <v>3</v>
      </c>
      <c r="H353" s="5">
        <v>45534</v>
      </c>
      <c r="I353" s="6" t="s">
        <v>1864</v>
      </c>
    </row>
    <row r="354" spans="1:9" ht="24.95" customHeight="1" x14ac:dyDescent="0.25">
      <c r="A354" s="1" t="s">
        <v>6078</v>
      </c>
      <c r="B354" s="2" t="s">
        <v>6198</v>
      </c>
      <c r="C354" s="2" t="s">
        <v>6198</v>
      </c>
      <c r="D354" s="1" t="s">
        <v>6199</v>
      </c>
      <c r="E354" s="3">
        <v>372</v>
      </c>
      <c r="F354" s="4">
        <v>93</v>
      </c>
      <c r="G354" s="4">
        <v>1</v>
      </c>
      <c r="H354" s="5">
        <v>44316</v>
      </c>
      <c r="I354" s="6" t="s">
        <v>220</v>
      </c>
    </row>
    <row r="355" spans="1:9" ht="24.95" customHeight="1" x14ac:dyDescent="0.25">
      <c r="A355" s="1" t="s">
        <v>6081</v>
      </c>
      <c r="B355" s="2" t="s">
        <v>7101</v>
      </c>
      <c r="C355" s="2" t="s">
        <v>7101</v>
      </c>
      <c r="D355" s="1" t="s">
        <v>5120</v>
      </c>
      <c r="E355" s="3">
        <v>367.83</v>
      </c>
      <c r="F355" s="4">
        <v>78</v>
      </c>
      <c r="G355" s="8">
        <v>9</v>
      </c>
      <c r="H355" s="5">
        <v>45541</v>
      </c>
      <c r="I355" s="6" t="s">
        <v>505</v>
      </c>
    </row>
    <row r="356" spans="1:9" ht="24.95" customHeight="1" x14ac:dyDescent="0.25">
      <c r="A356" s="1" t="s">
        <v>6084</v>
      </c>
      <c r="B356" s="2" t="s">
        <v>5540</v>
      </c>
      <c r="C356" s="2" t="s">
        <v>5541</v>
      </c>
      <c r="D356" s="1" t="s">
        <v>5083</v>
      </c>
      <c r="E356" s="3">
        <v>356</v>
      </c>
      <c r="F356" s="4">
        <v>58</v>
      </c>
      <c r="G356" s="4">
        <v>1</v>
      </c>
      <c r="H356" s="5">
        <v>45389</v>
      </c>
      <c r="I356" s="6" t="s">
        <v>311</v>
      </c>
    </row>
    <row r="357" spans="1:9" ht="24.95" customHeight="1" x14ac:dyDescent="0.25">
      <c r="A357" s="1" t="s">
        <v>6087</v>
      </c>
      <c r="B357" s="2" t="s">
        <v>7102</v>
      </c>
      <c r="C357" s="2" t="s">
        <v>5454</v>
      </c>
      <c r="D357" s="1" t="s">
        <v>5455</v>
      </c>
      <c r="E357" s="3">
        <v>340</v>
      </c>
      <c r="F357" s="4">
        <v>126</v>
      </c>
      <c r="G357" s="4">
        <v>2</v>
      </c>
      <c r="H357" s="5">
        <v>45012</v>
      </c>
      <c r="I357" s="6" t="s">
        <v>220</v>
      </c>
    </row>
    <row r="358" spans="1:9" ht="24.95" customHeight="1" x14ac:dyDescent="0.25">
      <c r="A358" s="1" t="s">
        <v>6091</v>
      </c>
      <c r="B358" s="2" t="s">
        <v>4972</v>
      </c>
      <c r="C358" s="2" t="s">
        <v>4973</v>
      </c>
      <c r="D358" s="1" t="s">
        <v>4974</v>
      </c>
      <c r="E358" s="3">
        <v>335.54</v>
      </c>
      <c r="F358" s="4">
        <v>55</v>
      </c>
      <c r="G358" s="8">
        <v>1</v>
      </c>
      <c r="H358" s="5">
        <v>45128</v>
      </c>
      <c r="I358" s="6" t="s">
        <v>25</v>
      </c>
    </row>
    <row r="359" spans="1:9" ht="24.95" customHeight="1" x14ac:dyDescent="0.25">
      <c r="A359" s="1" t="s">
        <v>6094</v>
      </c>
      <c r="B359" s="43" t="s">
        <v>5010</v>
      </c>
      <c r="C359" s="2" t="s">
        <v>5011</v>
      </c>
      <c r="D359" s="1" t="s">
        <v>4970</v>
      </c>
      <c r="E359" s="3">
        <v>323.72000000000003</v>
      </c>
      <c r="F359" s="4">
        <v>51</v>
      </c>
      <c r="G359" s="4">
        <v>2</v>
      </c>
      <c r="H359" s="5">
        <v>45079</v>
      </c>
      <c r="I359" s="6" t="s">
        <v>45</v>
      </c>
    </row>
    <row r="360" spans="1:9" ht="24.95" customHeight="1" x14ac:dyDescent="0.25">
      <c r="A360" s="1" t="s">
        <v>6096</v>
      </c>
      <c r="B360" s="2" t="s">
        <v>7103</v>
      </c>
      <c r="C360" s="2" t="s">
        <v>7104</v>
      </c>
      <c r="D360" s="1" t="s">
        <v>7105</v>
      </c>
      <c r="E360" s="3">
        <v>296.7</v>
      </c>
      <c r="F360" s="4">
        <v>71</v>
      </c>
      <c r="G360" s="8">
        <v>4</v>
      </c>
      <c r="H360" s="5">
        <v>45379</v>
      </c>
      <c r="I360" s="6" t="s">
        <v>220</v>
      </c>
    </row>
    <row r="361" spans="1:9" ht="24.95" customHeight="1" x14ac:dyDescent="0.25">
      <c r="A361" s="1" t="s">
        <v>6098</v>
      </c>
      <c r="B361" s="2" t="s">
        <v>466</v>
      </c>
      <c r="C361" s="2" t="s">
        <v>466</v>
      </c>
      <c r="D361" s="1" t="s">
        <v>4984</v>
      </c>
      <c r="E361" s="3">
        <v>293</v>
      </c>
      <c r="F361" s="4">
        <v>66</v>
      </c>
      <c r="G361" s="4">
        <v>1</v>
      </c>
      <c r="H361" s="5">
        <v>43574</v>
      </c>
      <c r="I361" s="6" t="s">
        <v>7106</v>
      </c>
    </row>
    <row r="362" spans="1:9" ht="24.95" customHeight="1" x14ac:dyDescent="0.25">
      <c r="A362" s="1" t="s">
        <v>6101</v>
      </c>
      <c r="B362" s="2" t="s">
        <v>7107</v>
      </c>
      <c r="C362" s="2" t="s">
        <v>7108</v>
      </c>
      <c r="D362" s="1" t="s">
        <v>5083</v>
      </c>
      <c r="E362" s="3">
        <v>285</v>
      </c>
      <c r="F362" s="4">
        <v>57</v>
      </c>
      <c r="G362" s="8">
        <v>1</v>
      </c>
      <c r="H362" s="5">
        <v>43868</v>
      </c>
      <c r="I362" s="6" t="s">
        <v>2155</v>
      </c>
    </row>
    <row r="363" spans="1:9" ht="24.95" customHeight="1" x14ac:dyDescent="0.25">
      <c r="A363" s="1" t="s">
        <v>6104</v>
      </c>
      <c r="B363" s="99" t="s">
        <v>6183</v>
      </c>
      <c r="C363" s="99" t="s">
        <v>7109</v>
      </c>
      <c r="D363" s="16" t="s">
        <v>4984</v>
      </c>
      <c r="E363" s="3">
        <v>280</v>
      </c>
      <c r="F363" s="4">
        <v>70</v>
      </c>
      <c r="G363" s="8">
        <v>1</v>
      </c>
      <c r="H363" s="5">
        <v>43385</v>
      </c>
      <c r="I363" s="11" t="s">
        <v>4</v>
      </c>
    </row>
    <row r="364" spans="1:9" ht="24.95" customHeight="1" x14ac:dyDescent="0.25">
      <c r="A364" s="1" t="s">
        <v>6107</v>
      </c>
      <c r="B364" s="2" t="s">
        <v>7110</v>
      </c>
      <c r="C364" s="2" t="s">
        <v>7111</v>
      </c>
      <c r="D364" s="1" t="s">
        <v>4970</v>
      </c>
      <c r="E364" s="3">
        <v>278.3</v>
      </c>
      <c r="F364" s="4">
        <v>112</v>
      </c>
      <c r="G364" s="4">
        <v>1</v>
      </c>
      <c r="H364" s="5">
        <v>44617</v>
      </c>
      <c r="I364" s="6" t="s">
        <v>25</v>
      </c>
    </row>
    <row r="365" spans="1:9" ht="24.95" customHeight="1" x14ac:dyDescent="0.25">
      <c r="A365" s="1" t="s">
        <v>6110</v>
      </c>
      <c r="B365" s="2" t="s">
        <v>7112</v>
      </c>
      <c r="C365" s="2" t="s">
        <v>7113</v>
      </c>
      <c r="D365" s="1" t="s">
        <v>7114</v>
      </c>
      <c r="E365" s="3">
        <v>270</v>
      </c>
      <c r="F365" s="4">
        <v>54</v>
      </c>
      <c r="G365" s="4">
        <v>1</v>
      </c>
      <c r="H365" s="5">
        <v>44316</v>
      </c>
      <c r="I365" s="6" t="s">
        <v>220</v>
      </c>
    </row>
    <row r="366" spans="1:9" ht="24.95" customHeight="1" x14ac:dyDescent="0.25">
      <c r="A366" s="1" t="s">
        <v>6113</v>
      </c>
      <c r="B366" s="2" t="s">
        <v>4564</v>
      </c>
      <c r="C366" s="2" t="s">
        <v>4564</v>
      </c>
      <c r="D366" s="1" t="s">
        <v>5015</v>
      </c>
      <c r="E366" s="3">
        <v>268</v>
      </c>
      <c r="F366" s="4">
        <v>50</v>
      </c>
      <c r="G366" s="8">
        <v>1</v>
      </c>
      <c r="H366" s="5">
        <v>45205</v>
      </c>
      <c r="I366" s="6" t="s">
        <v>5340</v>
      </c>
    </row>
    <row r="367" spans="1:9" ht="24.95" customHeight="1" x14ac:dyDescent="0.25">
      <c r="A367" s="1" t="s">
        <v>6117</v>
      </c>
      <c r="B367" s="2" t="s">
        <v>5364</v>
      </c>
      <c r="C367" s="2" t="s">
        <v>5364</v>
      </c>
      <c r="D367" s="1" t="s">
        <v>4984</v>
      </c>
      <c r="E367" s="3">
        <v>265</v>
      </c>
      <c r="F367" s="4">
        <v>93</v>
      </c>
      <c r="G367" s="8">
        <v>1</v>
      </c>
      <c r="H367" s="5">
        <v>45205</v>
      </c>
      <c r="I367" s="6" t="s">
        <v>4</v>
      </c>
    </row>
    <row r="368" spans="1:9" ht="24.95" customHeight="1" x14ac:dyDescent="0.25">
      <c r="A368" s="1" t="s">
        <v>6121</v>
      </c>
      <c r="B368" s="2" t="s">
        <v>5464</v>
      </c>
      <c r="C368" s="2" t="s">
        <v>5465</v>
      </c>
      <c r="D368" s="1" t="s">
        <v>5466</v>
      </c>
      <c r="E368" s="3">
        <v>250</v>
      </c>
      <c r="F368" s="4">
        <v>40</v>
      </c>
      <c r="G368" s="4">
        <v>1</v>
      </c>
      <c r="H368" s="5">
        <v>45009</v>
      </c>
      <c r="I368" s="6" t="s">
        <v>45</v>
      </c>
    </row>
    <row r="369" spans="1:9" ht="24.95" customHeight="1" x14ac:dyDescent="0.25">
      <c r="A369" s="1" t="s">
        <v>6123</v>
      </c>
      <c r="B369" s="2" t="s">
        <v>6036</v>
      </c>
      <c r="C369" s="2" t="s">
        <v>6037</v>
      </c>
      <c r="D369" s="1" t="s">
        <v>5015</v>
      </c>
      <c r="E369" s="3">
        <v>239</v>
      </c>
      <c r="F369" s="4">
        <v>16</v>
      </c>
      <c r="G369" s="4">
        <v>1</v>
      </c>
      <c r="H369" s="5">
        <v>44655</v>
      </c>
      <c r="I369" s="6" t="s">
        <v>220</v>
      </c>
    </row>
    <row r="370" spans="1:9" ht="24.95" customHeight="1" x14ac:dyDescent="0.25">
      <c r="A370" s="1" t="s">
        <v>6126</v>
      </c>
      <c r="B370" s="2" t="s">
        <v>5474</v>
      </c>
      <c r="C370" s="2" t="s">
        <v>5475</v>
      </c>
      <c r="D370" s="1" t="s">
        <v>4970</v>
      </c>
      <c r="E370" s="3">
        <v>232</v>
      </c>
      <c r="F370" s="4">
        <v>33</v>
      </c>
      <c r="G370" s="4">
        <v>3</v>
      </c>
      <c r="H370" s="5">
        <v>45275</v>
      </c>
      <c r="I370" s="6" t="s">
        <v>129</v>
      </c>
    </row>
    <row r="371" spans="1:9" ht="24.95" customHeight="1" x14ac:dyDescent="0.25">
      <c r="A371" s="1" t="s">
        <v>6130</v>
      </c>
      <c r="B371" s="2" t="s">
        <v>7115</v>
      </c>
      <c r="C371" s="2" t="s">
        <v>7115</v>
      </c>
      <c r="D371" s="1" t="s">
        <v>7116</v>
      </c>
      <c r="E371" s="3">
        <v>216.51</v>
      </c>
      <c r="F371" s="4">
        <v>174</v>
      </c>
      <c r="G371" s="4">
        <v>5</v>
      </c>
      <c r="H371" s="5">
        <v>45588</v>
      </c>
      <c r="I371" s="6" t="s">
        <v>1235</v>
      </c>
    </row>
    <row r="372" spans="1:9" ht="24.95" customHeight="1" x14ac:dyDescent="0.25">
      <c r="A372" s="1" t="s">
        <v>6132</v>
      </c>
      <c r="B372" s="2" t="s">
        <v>5793</v>
      </c>
      <c r="C372" s="2" t="s">
        <v>5794</v>
      </c>
      <c r="D372" s="1" t="s">
        <v>5795</v>
      </c>
      <c r="E372" s="3">
        <v>208</v>
      </c>
      <c r="F372" s="4">
        <v>33</v>
      </c>
      <c r="G372" s="8">
        <v>1</v>
      </c>
      <c r="H372" s="5">
        <v>45012</v>
      </c>
      <c r="I372" s="6" t="s">
        <v>220</v>
      </c>
    </row>
    <row r="373" spans="1:9" ht="24.95" customHeight="1" x14ac:dyDescent="0.25">
      <c r="A373" s="1" t="s">
        <v>6135</v>
      </c>
      <c r="B373" s="2" t="s">
        <v>5882</v>
      </c>
      <c r="C373" s="2" t="s">
        <v>5883</v>
      </c>
      <c r="D373" s="1" t="s">
        <v>5083</v>
      </c>
      <c r="E373" s="3">
        <v>204</v>
      </c>
      <c r="F373" s="4">
        <v>58</v>
      </c>
      <c r="G373" s="4">
        <v>1</v>
      </c>
      <c r="H373" s="5">
        <v>44007</v>
      </c>
      <c r="I373" s="6" t="s">
        <v>220</v>
      </c>
    </row>
    <row r="374" spans="1:9" ht="24.95" customHeight="1" x14ac:dyDescent="0.25">
      <c r="A374" s="1" t="s">
        <v>6139</v>
      </c>
      <c r="B374" s="2" t="s">
        <v>7117</v>
      </c>
      <c r="C374" s="2" t="s">
        <v>7118</v>
      </c>
      <c r="D374" s="1" t="s">
        <v>7119</v>
      </c>
      <c r="E374" s="3">
        <v>203.4</v>
      </c>
      <c r="F374" s="4">
        <v>34</v>
      </c>
      <c r="G374" s="4">
        <v>1</v>
      </c>
      <c r="H374" s="5">
        <v>44655</v>
      </c>
      <c r="I374" s="6" t="s">
        <v>220</v>
      </c>
    </row>
    <row r="375" spans="1:9" ht="24.95" customHeight="1" x14ac:dyDescent="0.25">
      <c r="A375" s="1" t="s">
        <v>6142</v>
      </c>
      <c r="B375" s="2" t="s">
        <v>7120</v>
      </c>
      <c r="C375" s="2" t="s">
        <v>7121</v>
      </c>
      <c r="D375" s="1" t="s">
        <v>4970</v>
      </c>
      <c r="E375" s="3">
        <v>200</v>
      </c>
      <c r="F375" s="4">
        <v>40</v>
      </c>
      <c r="G375" s="4">
        <v>1</v>
      </c>
      <c r="H375" s="5">
        <v>43518</v>
      </c>
      <c r="I375" s="6" t="s">
        <v>4</v>
      </c>
    </row>
    <row r="376" spans="1:9" ht="24.95" customHeight="1" x14ac:dyDescent="0.25">
      <c r="A376" s="1" t="s">
        <v>6145</v>
      </c>
      <c r="B376" s="2" t="s">
        <v>5302</v>
      </c>
      <c r="C376" s="2" t="s">
        <v>5303</v>
      </c>
      <c r="D376" s="1" t="s">
        <v>4970</v>
      </c>
      <c r="E376" s="3">
        <v>182</v>
      </c>
      <c r="F376" s="4">
        <v>32</v>
      </c>
      <c r="G376" s="4">
        <v>1</v>
      </c>
      <c r="H376" s="5">
        <v>45198</v>
      </c>
      <c r="I376" s="6" t="s">
        <v>5091</v>
      </c>
    </row>
    <row r="377" spans="1:9" ht="24.95" customHeight="1" x14ac:dyDescent="0.25">
      <c r="A377" s="1" t="s">
        <v>6148</v>
      </c>
      <c r="B377" s="2" t="s">
        <v>5991</v>
      </c>
      <c r="C377" s="2" t="s">
        <v>5992</v>
      </c>
      <c r="D377" s="1" t="s">
        <v>5532</v>
      </c>
      <c r="E377" s="3">
        <v>180</v>
      </c>
      <c r="F377" s="4">
        <v>40</v>
      </c>
      <c r="G377" s="4">
        <v>1</v>
      </c>
      <c r="H377" s="5">
        <v>44971</v>
      </c>
      <c r="I377" s="6" t="s">
        <v>5936</v>
      </c>
    </row>
    <row r="378" spans="1:9" ht="24.95" customHeight="1" x14ac:dyDescent="0.25">
      <c r="A378" s="1" t="s">
        <v>6151</v>
      </c>
      <c r="B378" s="2" t="s">
        <v>7122</v>
      </c>
      <c r="C378" s="2" t="s">
        <v>7123</v>
      </c>
      <c r="D378" s="1" t="s">
        <v>4970</v>
      </c>
      <c r="E378" s="3">
        <v>150</v>
      </c>
      <c r="F378" s="4">
        <v>60</v>
      </c>
      <c r="G378" s="8">
        <v>1</v>
      </c>
      <c r="H378" s="5">
        <v>42321</v>
      </c>
      <c r="I378" s="6" t="s">
        <v>4</v>
      </c>
    </row>
    <row r="379" spans="1:9" ht="24.95" customHeight="1" x14ac:dyDescent="0.25">
      <c r="A379" s="1" t="s">
        <v>6154</v>
      </c>
      <c r="B379" s="2" t="s">
        <v>6011</v>
      </c>
      <c r="C379" s="2" t="s">
        <v>6012</v>
      </c>
      <c r="D379" s="1" t="s">
        <v>5738</v>
      </c>
      <c r="E379" s="3">
        <v>150</v>
      </c>
      <c r="F379" s="4">
        <v>50</v>
      </c>
      <c r="G379" s="4">
        <v>1</v>
      </c>
      <c r="H379" s="5">
        <v>44707</v>
      </c>
      <c r="I379" s="6" t="s">
        <v>1869</v>
      </c>
    </row>
    <row r="380" spans="1:9" ht="24.95" customHeight="1" x14ac:dyDescent="0.25">
      <c r="A380" s="1" t="s">
        <v>6157</v>
      </c>
      <c r="B380" s="2" t="s">
        <v>7124</v>
      </c>
      <c r="C380" s="2" t="s">
        <v>7125</v>
      </c>
      <c r="D380" s="1" t="s">
        <v>5632</v>
      </c>
      <c r="E380" s="3">
        <v>122</v>
      </c>
      <c r="F380" s="4">
        <v>26</v>
      </c>
      <c r="G380" s="4">
        <v>1</v>
      </c>
      <c r="H380" s="5">
        <v>43448</v>
      </c>
      <c r="I380" s="6" t="s">
        <v>5091</v>
      </c>
    </row>
    <row r="381" spans="1:9" ht="24.95" customHeight="1" x14ac:dyDescent="0.25">
      <c r="A381" s="1" t="s">
        <v>6160</v>
      </c>
      <c r="B381" s="2" t="s">
        <v>7126</v>
      </c>
      <c r="C381" s="2" t="s">
        <v>7127</v>
      </c>
      <c r="D381" s="1" t="s">
        <v>5083</v>
      </c>
      <c r="E381" s="3">
        <v>121</v>
      </c>
      <c r="F381" s="4">
        <v>21</v>
      </c>
      <c r="G381" s="4">
        <v>1</v>
      </c>
      <c r="H381" s="5">
        <v>43868</v>
      </c>
      <c r="I381" s="6" t="s">
        <v>6691</v>
      </c>
    </row>
    <row r="382" spans="1:9" ht="24.95" customHeight="1" x14ac:dyDescent="0.25">
      <c r="A382" s="1" t="s">
        <v>6163</v>
      </c>
      <c r="B382" s="2" t="s">
        <v>5690</v>
      </c>
      <c r="C382" s="2" t="s">
        <v>5691</v>
      </c>
      <c r="D382" s="1" t="s">
        <v>4970</v>
      </c>
      <c r="E382" s="3">
        <v>120</v>
      </c>
      <c r="F382" s="4">
        <v>48</v>
      </c>
      <c r="G382" s="8">
        <v>4</v>
      </c>
      <c r="H382" s="5">
        <v>44869</v>
      </c>
      <c r="I382" s="6" t="s">
        <v>45</v>
      </c>
    </row>
    <row r="383" spans="1:9" ht="24.95" customHeight="1" x14ac:dyDescent="0.25">
      <c r="A383" s="1" t="s">
        <v>6166</v>
      </c>
      <c r="B383" s="2" t="s">
        <v>5436</v>
      </c>
      <c r="C383" s="2" t="s">
        <v>5437</v>
      </c>
      <c r="D383" s="1" t="s">
        <v>5438</v>
      </c>
      <c r="E383" s="3">
        <v>108</v>
      </c>
      <c r="F383" s="4">
        <v>18</v>
      </c>
      <c r="G383" s="4">
        <v>1</v>
      </c>
      <c r="H383" s="5">
        <v>45149</v>
      </c>
      <c r="I383" s="6" t="s">
        <v>505</v>
      </c>
    </row>
    <row r="384" spans="1:9" ht="24.95" customHeight="1" x14ac:dyDescent="0.25">
      <c r="A384" s="1" t="s">
        <v>6169</v>
      </c>
      <c r="B384" s="2" t="s">
        <v>5929</v>
      </c>
      <c r="C384" s="2" t="s">
        <v>5930</v>
      </c>
      <c r="D384" s="1" t="s">
        <v>5417</v>
      </c>
      <c r="E384" s="3">
        <v>100</v>
      </c>
      <c r="F384" s="4">
        <v>20</v>
      </c>
      <c r="G384" s="8">
        <v>1</v>
      </c>
      <c r="H384" s="5">
        <v>44883</v>
      </c>
      <c r="I384" s="6" t="s">
        <v>2184</v>
      </c>
    </row>
    <row r="385" spans="1:9" ht="24.95" customHeight="1" x14ac:dyDescent="0.25">
      <c r="A385" s="1" t="s">
        <v>6171</v>
      </c>
      <c r="B385" s="2" t="s">
        <v>5898</v>
      </c>
      <c r="C385" s="2" t="s">
        <v>5899</v>
      </c>
      <c r="D385" s="1" t="s">
        <v>5192</v>
      </c>
      <c r="E385" s="3">
        <v>100</v>
      </c>
      <c r="F385" s="4">
        <v>20</v>
      </c>
      <c r="G385" s="4">
        <v>1</v>
      </c>
      <c r="H385" s="5">
        <v>45099</v>
      </c>
      <c r="I385" s="6" t="s">
        <v>3194</v>
      </c>
    </row>
    <row r="386" spans="1:9" ht="24.95" customHeight="1" x14ac:dyDescent="0.25">
      <c r="A386" s="1" t="s">
        <v>6174</v>
      </c>
      <c r="B386" s="2" t="s">
        <v>7128</v>
      </c>
      <c r="C386" s="2" t="s">
        <v>7129</v>
      </c>
      <c r="D386" s="1" t="s">
        <v>5083</v>
      </c>
      <c r="E386" s="3">
        <v>100</v>
      </c>
      <c r="F386" s="4">
        <v>20</v>
      </c>
      <c r="G386" s="4">
        <v>1</v>
      </c>
      <c r="H386" s="5">
        <v>44316</v>
      </c>
      <c r="I386" s="6" t="s">
        <v>220</v>
      </c>
    </row>
    <row r="387" spans="1:9" ht="24.95" customHeight="1" x14ac:dyDescent="0.25">
      <c r="A387" s="1" t="s">
        <v>6177</v>
      </c>
      <c r="B387" s="2" t="s">
        <v>6085</v>
      </c>
      <c r="C387" s="2" t="s">
        <v>6086</v>
      </c>
      <c r="D387" s="1" t="s">
        <v>5486</v>
      </c>
      <c r="E387" s="3">
        <v>99</v>
      </c>
      <c r="F387" s="4">
        <v>18</v>
      </c>
      <c r="G387" s="4">
        <v>1</v>
      </c>
      <c r="H387" s="5">
        <v>43987</v>
      </c>
      <c r="I387" s="6" t="s">
        <v>220</v>
      </c>
    </row>
    <row r="388" spans="1:9" ht="24.95" customHeight="1" x14ac:dyDescent="0.25">
      <c r="A388" s="1" t="s">
        <v>6179</v>
      </c>
      <c r="B388" s="2" t="s">
        <v>7130</v>
      </c>
      <c r="C388" s="2" t="s">
        <v>7131</v>
      </c>
      <c r="D388" s="1" t="s">
        <v>7119</v>
      </c>
      <c r="E388" s="3">
        <v>99</v>
      </c>
      <c r="F388" s="4">
        <v>18</v>
      </c>
      <c r="G388" s="4">
        <v>1</v>
      </c>
      <c r="H388" s="5">
        <v>44331</v>
      </c>
      <c r="I388" s="6" t="s">
        <v>2184</v>
      </c>
    </row>
    <row r="389" spans="1:9" ht="24.95" customHeight="1" x14ac:dyDescent="0.25">
      <c r="A389" s="1" t="s">
        <v>6182</v>
      </c>
      <c r="B389" s="2" t="s">
        <v>5323</v>
      </c>
      <c r="C389" s="2" t="s">
        <v>5324</v>
      </c>
      <c r="D389" s="1" t="s">
        <v>5325</v>
      </c>
      <c r="E389" s="3">
        <v>95</v>
      </c>
      <c r="F389" s="4">
        <v>16</v>
      </c>
      <c r="G389" s="4">
        <v>1</v>
      </c>
      <c r="H389" s="5">
        <v>45012</v>
      </c>
      <c r="I389" s="6" t="s">
        <v>220</v>
      </c>
    </row>
    <row r="390" spans="1:9" ht="24.95" customHeight="1" x14ac:dyDescent="0.25">
      <c r="A390" s="1" t="s">
        <v>6185</v>
      </c>
      <c r="B390" s="2" t="s">
        <v>6149</v>
      </c>
      <c r="C390" s="2" t="s">
        <v>6150</v>
      </c>
      <c r="D390" s="1" t="s">
        <v>5083</v>
      </c>
      <c r="E390" s="3">
        <v>68</v>
      </c>
      <c r="F390" s="4">
        <v>14</v>
      </c>
      <c r="G390" s="4">
        <v>1</v>
      </c>
      <c r="H390" s="5">
        <v>45012</v>
      </c>
      <c r="I390" s="6" t="s">
        <v>220</v>
      </c>
    </row>
    <row r="391" spans="1:9" ht="24.95" customHeight="1" x14ac:dyDescent="0.25">
      <c r="A391" s="1" t="s">
        <v>6189</v>
      </c>
      <c r="B391" s="2" t="s">
        <v>7132</v>
      </c>
      <c r="C391" s="2" t="s">
        <v>7133</v>
      </c>
      <c r="D391" s="1" t="s">
        <v>5715</v>
      </c>
      <c r="E391" s="3">
        <v>64</v>
      </c>
      <c r="F391" s="4">
        <v>13</v>
      </c>
      <c r="G391" s="4">
        <v>1</v>
      </c>
      <c r="H391" s="5" t="s">
        <v>5742</v>
      </c>
      <c r="I391" s="6" t="s">
        <v>220</v>
      </c>
    </row>
    <row r="392" spans="1:9" ht="24.95" customHeight="1" x14ac:dyDescent="0.25">
      <c r="A392" s="1" t="s">
        <v>6192</v>
      </c>
      <c r="B392" s="2" t="s">
        <v>6071</v>
      </c>
      <c r="C392" s="2" t="s">
        <v>6072</v>
      </c>
      <c r="D392" s="1" t="s">
        <v>6073</v>
      </c>
      <c r="E392" s="3">
        <v>57</v>
      </c>
      <c r="F392" s="4">
        <v>10</v>
      </c>
      <c r="G392" s="8">
        <v>1</v>
      </c>
      <c r="H392" s="5">
        <v>45012</v>
      </c>
      <c r="I392" s="6" t="s">
        <v>220</v>
      </c>
    </row>
    <row r="393" spans="1:9" ht="24.95" customHeight="1" x14ac:dyDescent="0.25">
      <c r="A393" s="1" t="s">
        <v>6195</v>
      </c>
      <c r="B393" s="2" t="s">
        <v>5769</v>
      </c>
      <c r="C393" s="2" t="s">
        <v>5770</v>
      </c>
      <c r="D393" s="1" t="s">
        <v>4970</v>
      </c>
      <c r="E393" s="3">
        <v>45</v>
      </c>
      <c r="F393" s="4">
        <v>18</v>
      </c>
      <c r="G393" s="4">
        <v>4</v>
      </c>
      <c r="H393" s="5">
        <v>44568</v>
      </c>
      <c r="I393" s="6" t="s">
        <v>103</v>
      </c>
    </row>
    <row r="394" spans="1:9" ht="24.95" customHeight="1" x14ac:dyDescent="0.25">
      <c r="A394" s="1" t="s">
        <v>6197</v>
      </c>
      <c r="B394" s="2" t="s">
        <v>6131</v>
      </c>
      <c r="C394" s="2" t="s">
        <v>6131</v>
      </c>
      <c r="D394" s="1" t="s">
        <v>4984</v>
      </c>
      <c r="E394" s="3">
        <v>44.4</v>
      </c>
      <c r="F394" s="4">
        <v>6</v>
      </c>
      <c r="G394" s="4">
        <v>1</v>
      </c>
      <c r="H394" s="5">
        <v>44659</v>
      </c>
      <c r="I394" s="6" t="s">
        <v>220</v>
      </c>
    </row>
    <row r="395" spans="1:9" ht="24.95" customHeight="1" x14ac:dyDescent="0.25">
      <c r="A395" s="1" t="s">
        <v>6200</v>
      </c>
      <c r="B395" s="2" t="s">
        <v>7134</v>
      </c>
      <c r="C395" s="2" t="s">
        <v>7135</v>
      </c>
      <c r="D395" s="1" t="s">
        <v>5120</v>
      </c>
      <c r="E395" s="3">
        <v>40</v>
      </c>
      <c r="F395" s="4">
        <v>8</v>
      </c>
      <c r="G395" s="4">
        <v>1</v>
      </c>
      <c r="H395" s="5">
        <v>44655</v>
      </c>
      <c r="I395" s="6" t="s">
        <v>220</v>
      </c>
    </row>
    <row r="396" spans="1:9" ht="24.95" customHeight="1" x14ac:dyDescent="0.25">
      <c r="A396" s="1" t="s">
        <v>6203</v>
      </c>
      <c r="B396" s="2" t="s">
        <v>6053</v>
      </c>
      <c r="C396" s="2" t="s">
        <v>6054</v>
      </c>
      <c r="D396" s="1" t="s">
        <v>5318</v>
      </c>
      <c r="E396" s="3">
        <v>30</v>
      </c>
      <c r="F396" s="4">
        <v>12</v>
      </c>
      <c r="G396" s="4">
        <v>1</v>
      </c>
      <c r="H396" s="5">
        <v>44533</v>
      </c>
      <c r="I396" s="6" t="s">
        <v>3194</v>
      </c>
    </row>
    <row r="397" spans="1:9" ht="24.95" customHeight="1" thickBot="1" x14ac:dyDescent="0.3">
      <c r="A397" s="100"/>
      <c r="B397" s="43"/>
      <c r="C397" s="43"/>
      <c r="D397" s="100"/>
      <c r="E397" s="47"/>
      <c r="F397" s="48"/>
      <c r="G397" s="72"/>
      <c r="H397" s="101"/>
      <c r="I397" s="65"/>
    </row>
    <row r="398" spans="1:9" ht="24.95" customHeight="1" thickBot="1" x14ac:dyDescent="0.3">
      <c r="A398" s="100"/>
      <c r="B398" s="43"/>
      <c r="C398" s="43"/>
      <c r="D398" s="100"/>
      <c r="E398" s="112">
        <f>SUM(E3:E396)</f>
        <v>23534512.179999974</v>
      </c>
      <c r="F398" s="113">
        <f>SUM(F3:F396)</f>
        <v>3641122</v>
      </c>
      <c r="G398" s="102"/>
      <c r="H398" s="101"/>
      <c r="I398" s="65"/>
    </row>
    <row r="399" spans="1:9" hidden="1" x14ac:dyDescent="0.25">
      <c r="A399" s="100"/>
      <c r="B399" s="43"/>
      <c r="C399" s="43"/>
      <c r="D399" s="65"/>
      <c r="E399" s="69"/>
      <c r="F399" s="68"/>
      <c r="G399" s="68"/>
      <c r="H399" s="103"/>
      <c r="I399" s="65"/>
    </row>
    <row r="400" spans="1:9" hidden="1" x14ac:dyDescent="0.25">
      <c r="A400" s="100"/>
      <c r="B400" s="43"/>
      <c r="C400" s="43"/>
      <c r="D400" s="65"/>
      <c r="E400" s="69"/>
      <c r="F400" s="68"/>
      <c r="G400" s="68"/>
      <c r="H400" s="103"/>
      <c r="I400" s="65"/>
    </row>
    <row r="401" spans="1:9" hidden="1" x14ac:dyDescent="0.25">
      <c r="A401" s="100"/>
      <c r="B401" s="43"/>
      <c r="C401" s="43"/>
      <c r="D401" s="104" t="s">
        <v>5609</v>
      </c>
      <c r="E401" s="70">
        <v>3310779.7257317062</v>
      </c>
      <c r="F401" s="105">
        <v>498514</v>
      </c>
      <c r="G401" s="72"/>
      <c r="H401" s="103"/>
      <c r="I401" s="65"/>
    </row>
    <row r="402" spans="1:9" hidden="1" x14ac:dyDescent="0.25">
      <c r="A402" s="100"/>
      <c r="B402" s="43"/>
      <c r="C402" s="43"/>
      <c r="D402" s="106" t="s">
        <v>6229</v>
      </c>
      <c r="E402" s="73">
        <v>2487792.9142682934</v>
      </c>
      <c r="F402" s="75">
        <v>386445</v>
      </c>
      <c r="G402" s="72"/>
      <c r="H402" s="103"/>
      <c r="I402" s="65"/>
    </row>
    <row r="403" spans="1:9" hidden="1" x14ac:dyDescent="0.25">
      <c r="A403" s="100"/>
      <c r="B403" s="43"/>
      <c r="C403" s="43"/>
      <c r="D403" s="106" t="s">
        <v>6230</v>
      </c>
      <c r="E403" s="73">
        <v>2002234.55</v>
      </c>
      <c r="F403" s="75">
        <v>292450</v>
      </c>
      <c r="G403" s="72"/>
      <c r="H403" s="103"/>
      <c r="I403" s="65"/>
    </row>
    <row r="404" spans="1:9" hidden="1" x14ac:dyDescent="0.25">
      <c r="A404" s="100"/>
      <c r="B404" s="43"/>
      <c r="C404" s="43"/>
      <c r="D404" s="106" t="s">
        <v>6231</v>
      </c>
      <c r="E404" s="73">
        <v>1370567.7699999996</v>
      </c>
      <c r="F404" s="75">
        <v>220325</v>
      </c>
      <c r="G404" s="72"/>
      <c r="H404" s="103"/>
      <c r="I404" s="65"/>
    </row>
    <row r="405" spans="1:9" hidden="1" x14ac:dyDescent="0.25">
      <c r="A405" s="100"/>
      <c r="B405" s="43"/>
      <c r="C405" s="43"/>
      <c r="D405" s="106" t="s">
        <v>6232</v>
      </c>
      <c r="E405" s="73">
        <v>825041.83000000007</v>
      </c>
      <c r="F405" s="75">
        <v>135632</v>
      </c>
      <c r="G405" s="72"/>
      <c r="H405" s="7"/>
      <c r="I405" s="65"/>
    </row>
    <row r="406" spans="1:9" hidden="1" x14ac:dyDescent="0.25">
      <c r="A406" s="100"/>
      <c r="B406" s="43"/>
      <c r="C406" s="43"/>
      <c r="D406" s="106" t="s">
        <v>6233</v>
      </c>
      <c r="E406" s="73">
        <v>1767940.64</v>
      </c>
      <c r="F406" s="75">
        <v>298100</v>
      </c>
      <c r="G406" s="72"/>
      <c r="H406" s="103"/>
      <c r="I406" s="65"/>
    </row>
    <row r="407" spans="1:9" hidden="1" x14ac:dyDescent="0.25">
      <c r="A407" s="100"/>
      <c r="B407" s="43"/>
      <c r="C407" s="43"/>
      <c r="D407" s="106" t="s">
        <v>6234</v>
      </c>
      <c r="E407" s="73">
        <v>2123244.3100000005</v>
      </c>
      <c r="F407" s="75">
        <v>343308</v>
      </c>
      <c r="G407" s="72"/>
      <c r="H407" s="103"/>
      <c r="I407" s="65"/>
    </row>
    <row r="408" spans="1:9" hidden="1" x14ac:dyDescent="0.25">
      <c r="A408" s="100"/>
      <c r="B408" s="43"/>
      <c r="C408" s="43"/>
      <c r="D408" s="106" t="s">
        <v>6235</v>
      </c>
      <c r="E408" s="73">
        <v>2032264.9899999993</v>
      </c>
      <c r="F408" s="75">
        <v>312131</v>
      </c>
      <c r="G408" s="72"/>
      <c r="H408" s="103"/>
      <c r="I408" s="65"/>
    </row>
    <row r="409" spans="1:9" hidden="1" x14ac:dyDescent="0.25">
      <c r="A409" s="100"/>
      <c r="B409" s="43"/>
      <c r="C409" s="43"/>
      <c r="D409" s="106" t="s">
        <v>6236</v>
      </c>
      <c r="E409" s="73">
        <v>1232122.9200000004</v>
      </c>
      <c r="F409" s="75">
        <v>189087</v>
      </c>
      <c r="G409" s="72"/>
      <c r="H409" s="103"/>
      <c r="I409" s="65"/>
    </row>
    <row r="410" spans="1:9" hidden="1" x14ac:dyDescent="0.25">
      <c r="A410" s="100"/>
      <c r="B410" s="43"/>
      <c r="C410" s="43"/>
      <c r="D410" s="106" t="s">
        <v>6237</v>
      </c>
      <c r="E410" s="73">
        <v>1639646.6400000004</v>
      </c>
      <c r="F410" s="75">
        <v>254563</v>
      </c>
      <c r="G410" s="72"/>
      <c r="H410" s="103"/>
      <c r="I410" s="65"/>
    </row>
    <row r="411" spans="1:9" hidden="1" x14ac:dyDescent="0.25">
      <c r="A411" s="100"/>
      <c r="B411" s="43"/>
      <c r="C411" s="43"/>
      <c r="D411" s="106" t="s">
        <v>6238</v>
      </c>
      <c r="E411" s="73">
        <v>2241093.310000001</v>
      </c>
      <c r="F411" s="75">
        <v>325180</v>
      </c>
      <c r="G411" s="72"/>
      <c r="H411" s="103"/>
      <c r="I411" s="65"/>
    </row>
    <row r="412" spans="1:9" ht="15.75" hidden="1" thickBot="1" x14ac:dyDescent="0.3">
      <c r="D412" s="108" t="s">
        <v>6239</v>
      </c>
      <c r="E412" s="76">
        <v>2501782.58</v>
      </c>
      <c r="F412" s="77">
        <v>385387</v>
      </c>
    </row>
    <row r="413" spans="1:9" ht="15.75" hidden="1" thickBot="1" x14ac:dyDescent="0.3">
      <c r="C413" s="110"/>
      <c r="D413" s="111" t="s">
        <v>4956</v>
      </c>
      <c r="E413" s="79">
        <f>SUM(E401:E412)</f>
        <v>23534512.180000007</v>
      </c>
      <c r="F413" s="80">
        <f>SUM(F401:F412)</f>
        <v>3641122</v>
      </c>
    </row>
    <row r="414" spans="1:9" hidden="1" x14ac:dyDescent="0.25">
      <c r="C414" s="110"/>
    </row>
  </sheetData>
  <mergeCells count="1">
    <mergeCell ref="A1:I1"/>
  </mergeCells>
  <conditionalFormatting sqref="B3:B162">
    <cfRule type="duplicateValues" dxfId="88" priority="73"/>
  </conditionalFormatting>
  <conditionalFormatting sqref="B65:B88">
    <cfRule type="duplicateValues" dxfId="87" priority="67"/>
  </conditionalFormatting>
  <conditionalFormatting sqref="B68:B75 B65:B66">
    <cfRule type="duplicateValues" dxfId="86" priority="66"/>
  </conditionalFormatting>
  <conditionalFormatting sqref="B90">
    <cfRule type="duplicateValues" dxfId="85" priority="65"/>
    <cfRule type="duplicateValues" dxfId="84" priority="64"/>
  </conditionalFormatting>
  <conditionalFormatting sqref="B92">
    <cfRule type="duplicateValues" dxfId="83" priority="62"/>
  </conditionalFormatting>
  <conditionalFormatting sqref="B93">
    <cfRule type="duplicateValues" dxfId="82" priority="61"/>
  </conditionalFormatting>
  <conditionalFormatting sqref="B95">
    <cfRule type="duplicateValues" dxfId="81" priority="60"/>
  </conditionalFormatting>
  <conditionalFormatting sqref="B99">
    <cfRule type="duplicateValues" dxfId="80" priority="59"/>
  </conditionalFormatting>
  <conditionalFormatting sqref="B101">
    <cfRule type="duplicateValues" dxfId="79" priority="58"/>
  </conditionalFormatting>
  <conditionalFormatting sqref="B103">
    <cfRule type="duplicateValues" dxfId="78" priority="57"/>
  </conditionalFormatting>
  <conditionalFormatting sqref="B105:B132">
    <cfRule type="duplicateValues" dxfId="77" priority="70"/>
  </conditionalFormatting>
  <conditionalFormatting sqref="B109:B116 B105:B107">
    <cfRule type="duplicateValues" dxfId="76" priority="56"/>
  </conditionalFormatting>
  <conditionalFormatting sqref="B133">
    <cfRule type="duplicateValues" dxfId="75" priority="54"/>
  </conditionalFormatting>
  <conditionalFormatting sqref="B134">
    <cfRule type="duplicateValues" dxfId="74" priority="53"/>
  </conditionalFormatting>
  <conditionalFormatting sqref="B135">
    <cfRule type="duplicateValues" dxfId="73" priority="52"/>
  </conditionalFormatting>
  <conditionalFormatting sqref="B136">
    <cfRule type="duplicateValues" dxfId="72" priority="51"/>
  </conditionalFormatting>
  <conditionalFormatting sqref="B137 B104">
    <cfRule type="duplicateValues" dxfId="71" priority="69"/>
  </conditionalFormatting>
  <conditionalFormatting sqref="B138">
    <cfRule type="duplicateValues" dxfId="70" priority="50"/>
  </conditionalFormatting>
  <conditionalFormatting sqref="B139">
    <cfRule type="duplicateValues" dxfId="69" priority="49"/>
  </conditionalFormatting>
  <conditionalFormatting sqref="B140:B162">
    <cfRule type="duplicateValues" dxfId="68" priority="74"/>
  </conditionalFormatting>
  <conditionalFormatting sqref="B163:B179">
    <cfRule type="duplicateValues" dxfId="67" priority="45"/>
  </conditionalFormatting>
  <conditionalFormatting sqref="B169:B171 B163:B166">
    <cfRule type="duplicateValues" dxfId="66" priority="44"/>
  </conditionalFormatting>
  <conditionalFormatting sqref="B180">
    <cfRule type="duplicateValues" dxfId="65" priority="42"/>
  </conditionalFormatting>
  <conditionalFormatting sqref="B181">
    <cfRule type="duplicateValues" dxfId="64" priority="41"/>
  </conditionalFormatting>
  <conditionalFormatting sqref="B182">
    <cfRule type="duplicateValues" dxfId="63" priority="40"/>
  </conditionalFormatting>
  <conditionalFormatting sqref="B183">
    <cfRule type="duplicateValues" dxfId="62" priority="39"/>
  </conditionalFormatting>
  <conditionalFormatting sqref="B184">
    <cfRule type="duplicateValues" dxfId="61" priority="38"/>
  </conditionalFormatting>
  <conditionalFormatting sqref="B185">
    <cfRule type="duplicateValues" dxfId="60" priority="37"/>
  </conditionalFormatting>
  <conditionalFormatting sqref="B187:B193">
    <cfRule type="duplicateValues" dxfId="59" priority="36"/>
  </conditionalFormatting>
  <conditionalFormatting sqref="B187:B196">
    <cfRule type="duplicateValues" dxfId="58" priority="72"/>
  </conditionalFormatting>
  <conditionalFormatting sqref="B197:B208">
    <cfRule type="duplicateValues" dxfId="57" priority="34"/>
  </conditionalFormatting>
  <conditionalFormatting sqref="B224">
    <cfRule type="duplicateValues" dxfId="56" priority="33"/>
    <cfRule type="duplicateValues" dxfId="55" priority="32"/>
  </conditionalFormatting>
  <conditionalFormatting sqref="B225:B236">
    <cfRule type="duplicateValues" dxfId="54" priority="31"/>
  </conditionalFormatting>
  <conditionalFormatting sqref="B228:B234 B225:B226">
    <cfRule type="duplicateValues" dxfId="53" priority="30"/>
  </conditionalFormatting>
  <conditionalFormatting sqref="B237">
    <cfRule type="duplicateValues" dxfId="52" priority="28"/>
  </conditionalFormatting>
  <conditionalFormatting sqref="B237:B238">
    <cfRule type="duplicateValues" dxfId="51" priority="29"/>
  </conditionalFormatting>
  <conditionalFormatting sqref="B239">
    <cfRule type="duplicateValues" dxfId="50" priority="27"/>
  </conditionalFormatting>
  <conditionalFormatting sqref="B241">
    <cfRule type="duplicateValues" dxfId="49" priority="26"/>
  </conditionalFormatting>
  <conditionalFormatting sqref="B242">
    <cfRule type="duplicateValues" dxfId="48" priority="25"/>
  </conditionalFormatting>
  <conditionalFormatting sqref="B244">
    <cfRule type="duplicateValues" dxfId="47" priority="24"/>
  </conditionalFormatting>
  <conditionalFormatting sqref="B245">
    <cfRule type="duplicateValues" dxfId="46" priority="22"/>
  </conditionalFormatting>
  <conditionalFormatting sqref="B247:B261">
    <cfRule type="duplicateValues" dxfId="45" priority="71"/>
  </conditionalFormatting>
  <conditionalFormatting sqref="B256 B247:B254">
    <cfRule type="duplicateValues" dxfId="44" priority="21"/>
  </conditionalFormatting>
  <conditionalFormatting sqref="B267:B283">
    <cfRule type="duplicateValues" dxfId="43" priority="19"/>
  </conditionalFormatting>
  <conditionalFormatting sqref="B271:B276 B267:B269">
    <cfRule type="duplicateValues" dxfId="42" priority="18"/>
  </conditionalFormatting>
  <conditionalFormatting sqref="B286:B307">
    <cfRule type="duplicateValues" dxfId="41" priority="17"/>
  </conditionalFormatting>
  <conditionalFormatting sqref="B290:B297 B286:B288">
    <cfRule type="duplicateValues" dxfId="40" priority="16"/>
  </conditionalFormatting>
  <conditionalFormatting sqref="B309:B310">
    <cfRule type="duplicateValues" dxfId="39" priority="13"/>
  </conditionalFormatting>
  <conditionalFormatting sqref="B311">
    <cfRule type="duplicateValues" dxfId="38" priority="12"/>
  </conditionalFormatting>
  <conditionalFormatting sqref="B314:B334">
    <cfRule type="duplicateValues" dxfId="37" priority="11"/>
  </conditionalFormatting>
  <conditionalFormatting sqref="B318:B324 B314:B315">
    <cfRule type="duplicateValues" dxfId="36" priority="10"/>
  </conditionalFormatting>
  <conditionalFormatting sqref="B340">
    <cfRule type="duplicateValues" dxfId="35" priority="8"/>
  </conditionalFormatting>
  <conditionalFormatting sqref="B342">
    <cfRule type="duplicateValues" dxfId="34" priority="7"/>
  </conditionalFormatting>
  <conditionalFormatting sqref="B351:B364">
    <cfRule type="duplicateValues" dxfId="33" priority="6"/>
  </conditionalFormatting>
  <conditionalFormatting sqref="B354:B358 B351:B352">
    <cfRule type="duplicateValues" dxfId="32" priority="5"/>
  </conditionalFormatting>
  <conditionalFormatting sqref="B380">
    <cfRule type="duplicateValues" dxfId="31" priority="3"/>
    <cfRule type="duplicateValues" dxfId="30" priority="2"/>
  </conditionalFormatting>
  <conditionalFormatting sqref="B381:B386 B262:B266 B209:B223 B186 B240 B243 B246 B284:B285 B308 B312:B313 B335:B339 B341 B343:B350 B365:B379">
    <cfRule type="duplicateValues" dxfId="29" priority="76"/>
  </conditionalFormatting>
  <conditionalFormatting sqref="B387:B397">
    <cfRule type="duplicateValues" dxfId="28" priority="75"/>
  </conditionalFormatting>
  <conditionalFormatting sqref="B398:B1048576 B1:B162">
    <cfRule type="duplicateValues" dxfId="27" priority="46"/>
  </conditionalFormatting>
  <conditionalFormatting sqref="B398:B1048576 B1:B386">
    <cfRule type="duplicateValues" dxfId="26" priority="1"/>
  </conditionalFormatting>
  <conditionalFormatting sqref="C90">
    <cfRule type="duplicateValues" dxfId="25" priority="77"/>
  </conditionalFormatting>
  <conditionalFormatting sqref="C116">
    <cfRule type="duplicateValues" dxfId="24" priority="78"/>
  </conditionalFormatting>
  <conditionalFormatting sqref="C164">
    <cfRule type="duplicateValues" dxfId="23" priority="79"/>
  </conditionalFormatting>
  <conditionalFormatting sqref="C193">
    <cfRule type="duplicateValues" dxfId="22" priority="80"/>
  </conditionalFormatting>
  <conditionalFormatting sqref="C244">
    <cfRule type="duplicateValues" dxfId="21" priority="81"/>
  </conditionalFormatting>
  <conditionalFormatting sqref="C256">
    <cfRule type="duplicateValues" dxfId="20" priority="82"/>
  </conditionalFormatting>
  <conditionalFormatting sqref="C287">
    <cfRule type="duplicateValues" dxfId="19" priority="83"/>
  </conditionalFormatting>
  <conditionalFormatting sqref="C297">
    <cfRule type="duplicateValues" dxfId="18" priority="84"/>
  </conditionalFormatting>
  <conditionalFormatting sqref="C314">
    <cfRule type="duplicateValues" dxfId="17" priority="85"/>
  </conditionalFormatting>
  <conditionalFormatting sqref="C405">
    <cfRule type="duplicateValues" dxfId="16" priority="86"/>
  </conditionalFormatting>
  <conditionalFormatting sqref="D33">
    <cfRule type="duplicateValues" dxfId="15" priority="4"/>
  </conditionalFormatting>
  <conditionalFormatting sqref="D115">
    <cfRule type="duplicateValues" dxfId="14" priority="48"/>
  </conditionalFormatting>
  <conditionalFormatting sqref="G403">
    <cfRule type="duplicateValues" dxfId="13" priority="47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662B-5C97-4598-8CA0-BD71631F92F6}">
  <sheetPr>
    <tabColor rgb="FFBAE0EC"/>
  </sheetPr>
  <dimension ref="A1:J434"/>
  <sheetViews>
    <sheetView zoomScale="75" zoomScaleNormal="75" workbookViewId="0">
      <selection activeCell="B22" sqref="B22"/>
    </sheetView>
  </sheetViews>
  <sheetFormatPr defaultColWidth="0" defaultRowHeight="15" zeroHeight="1" x14ac:dyDescent="0.25"/>
  <cols>
    <col min="1" max="1" width="4" style="21" customWidth="1"/>
    <col min="2" max="2" width="21.5" style="21" customWidth="1"/>
    <col min="3" max="3" width="21.5" style="29" customWidth="1"/>
    <col min="4" max="4" width="14.5" style="84" customWidth="1"/>
    <col min="5" max="5" width="14.5" style="33" customWidth="1"/>
    <col min="6" max="6" width="14.5" style="34" customWidth="1"/>
    <col min="7" max="7" width="14.5" style="30" customWidth="1"/>
    <col min="8" max="8" width="14.5" style="31" customWidth="1"/>
    <col min="9" max="9" width="21.5" style="21" customWidth="1"/>
    <col min="10" max="16384" width="6.19921875" style="21" hidden="1"/>
  </cols>
  <sheetData>
    <row r="1" spans="1:9" s="19" customFormat="1" ht="50.1" customHeight="1" x14ac:dyDescent="0.2">
      <c r="A1" s="136" t="s">
        <v>4962</v>
      </c>
      <c r="B1" s="137"/>
      <c r="C1" s="137"/>
      <c r="D1" s="137"/>
      <c r="E1" s="137"/>
      <c r="F1" s="137"/>
      <c r="G1" s="137"/>
      <c r="H1" s="137"/>
      <c r="I1" s="137"/>
    </row>
    <row r="2" spans="1:9" s="20" customFormat="1" ht="30" customHeight="1" x14ac:dyDescent="0.25">
      <c r="A2" s="57" t="s">
        <v>4954</v>
      </c>
      <c r="B2" s="58" t="s">
        <v>4963</v>
      </c>
      <c r="C2" s="59" t="s">
        <v>4964</v>
      </c>
      <c r="D2" s="59" t="s">
        <v>4965</v>
      </c>
      <c r="E2" s="60" t="s">
        <v>4966</v>
      </c>
      <c r="F2" s="61" t="s">
        <v>0</v>
      </c>
      <c r="G2" s="62" t="s">
        <v>4967</v>
      </c>
      <c r="H2" s="63" t="s">
        <v>1</v>
      </c>
      <c r="I2" s="64" t="s">
        <v>2</v>
      </c>
    </row>
    <row r="3" spans="1:9" s="7" customFormat="1" ht="26.1" customHeight="1" x14ac:dyDescent="0.25">
      <c r="A3" s="1" t="s">
        <v>4396</v>
      </c>
      <c r="B3" s="2" t="s">
        <v>4968</v>
      </c>
      <c r="C3" s="2" t="s">
        <v>4969</v>
      </c>
      <c r="D3" s="6" t="s">
        <v>4970</v>
      </c>
      <c r="E3" s="3">
        <v>1483460.11</v>
      </c>
      <c r="F3" s="4">
        <v>192417</v>
      </c>
      <c r="G3" s="4">
        <v>31</v>
      </c>
      <c r="H3" s="5">
        <v>44911</v>
      </c>
      <c r="I3" s="6" t="s">
        <v>16</v>
      </c>
    </row>
    <row r="4" spans="1:9" ht="26.1" customHeight="1" x14ac:dyDescent="0.25">
      <c r="A4" s="1" t="s">
        <v>4971</v>
      </c>
      <c r="B4" s="2" t="s">
        <v>4972</v>
      </c>
      <c r="C4" s="2" t="s">
        <v>4973</v>
      </c>
      <c r="D4" s="6" t="s">
        <v>4974</v>
      </c>
      <c r="E4" s="3">
        <v>1161202.9899999998</v>
      </c>
      <c r="F4" s="4">
        <v>176697</v>
      </c>
      <c r="G4" s="4">
        <v>19</v>
      </c>
      <c r="H4" s="5">
        <v>45128</v>
      </c>
      <c r="I4" s="6" t="s">
        <v>25</v>
      </c>
    </row>
    <row r="5" spans="1:9" ht="26.1" customHeight="1" x14ac:dyDescent="0.25">
      <c r="A5" s="1" t="s">
        <v>4975</v>
      </c>
      <c r="B5" s="2" t="s">
        <v>4976</v>
      </c>
      <c r="C5" s="2" t="s">
        <v>4977</v>
      </c>
      <c r="D5" s="6" t="s">
        <v>4974</v>
      </c>
      <c r="E5" s="3">
        <v>1097581.1100000001</v>
      </c>
      <c r="F5" s="4">
        <v>154454</v>
      </c>
      <c r="G5" s="4">
        <v>18</v>
      </c>
      <c r="H5" s="5">
        <v>45128</v>
      </c>
      <c r="I5" s="6" t="s">
        <v>10</v>
      </c>
    </row>
    <row r="6" spans="1:9" ht="26.1" customHeight="1" x14ac:dyDescent="0.25">
      <c r="A6" s="1" t="s">
        <v>4978</v>
      </c>
      <c r="B6" s="9" t="s">
        <v>4983</v>
      </c>
      <c r="C6" s="9" t="s">
        <v>4983</v>
      </c>
      <c r="D6" s="6" t="s">
        <v>4984</v>
      </c>
      <c r="E6" s="3">
        <v>770657.85</v>
      </c>
      <c r="F6" s="4">
        <v>116667</v>
      </c>
      <c r="G6" s="8">
        <v>15</v>
      </c>
      <c r="H6" s="5">
        <v>44925</v>
      </c>
      <c r="I6" s="6" t="s">
        <v>13</v>
      </c>
    </row>
    <row r="7" spans="1:9" s="7" customFormat="1" ht="26.1" customHeight="1" x14ac:dyDescent="0.25">
      <c r="A7" s="1" t="s">
        <v>4982</v>
      </c>
      <c r="B7" s="2" t="s">
        <v>4979</v>
      </c>
      <c r="C7" s="2" t="s">
        <v>4980</v>
      </c>
      <c r="D7" s="6" t="s">
        <v>4981</v>
      </c>
      <c r="E7" s="3">
        <v>736040.11</v>
      </c>
      <c r="F7" s="4">
        <v>135716</v>
      </c>
      <c r="G7" s="8">
        <v>28</v>
      </c>
      <c r="H7" s="5">
        <v>44916</v>
      </c>
      <c r="I7" s="6" t="s">
        <v>10</v>
      </c>
    </row>
    <row r="8" spans="1:9" ht="26.1" customHeight="1" x14ac:dyDescent="0.25">
      <c r="A8" s="1" t="s">
        <v>4985</v>
      </c>
      <c r="B8" s="2" t="s">
        <v>4986</v>
      </c>
      <c r="C8" s="2" t="s">
        <v>4987</v>
      </c>
      <c r="D8" s="6" t="s">
        <v>4988</v>
      </c>
      <c r="E8" s="3">
        <v>589367.38</v>
      </c>
      <c r="F8" s="4">
        <v>108584</v>
      </c>
      <c r="G8" s="4">
        <v>34</v>
      </c>
      <c r="H8" s="5">
        <v>45023</v>
      </c>
      <c r="I8" s="6" t="s">
        <v>10</v>
      </c>
    </row>
    <row r="9" spans="1:9" ht="26.1" customHeight="1" x14ac:dyDescent="0.25">
      <c r="A9" s="1" t="s">
        <v>4989</v>
      </c>
      <c r="B9" s="2" t="s">
        <v>4990</v>
      </c>
      <c r="C9" s="2" t="s">
        <v>4991</v>
      </c>
      <c r="D9" s="6" t="s">
        <v>4970</v>
      </c>
      <c r="E9" s="3">
        <v>522025.99</v>
      </c>
      <c r="F9" s="4">
        <v>102722</v>
      </c>
      <c r="G9" s="8">
        <v>29</v>
      </c>
      <c r="H9" s="5">
        <v>45093</v>
      </c>
      <c r="I9" s="6" t="s">
        <v>16</v>
      </c>
    </row>
    <row r="10" spans="1:9" ht="26.1" customHeight="1" x14ac:dyDescent="0.25">
      <c r="A10" s="1" t="s">
        <v>4992</v>
      </c>
      <c r="B10" s="2" t="s">
        <v>4993</v>
      </c>
      <c r="C10" s="2" t="s">
        <v>4994</v>
      </c>
      <c r="D10" s="6" t="s">
        <v>4970</v>
      </c>
      <c r="E10" s="3">
        <v>496382.79000000004</v>
      </c>
      <c r="F10" s="4">
        <v>90012</v>
      </c>
      <c r="G10" s="8">
        <v>33</v>
      </c>
      <c r="H10" s="5">
        <v>45212</v>
      </c>
      <c r="I10" s="6" t="s">
        <v>10</v>
      </c>
    </row>
    <row r="11" spans="1:9" ht="26.1" customHeight="1" x14ac:dyDescent="0.25">
      <c r="A11" s="1" t="s">
        <v>4995</v>
      </c>
      <c r="B11" s="2" t="s">
        <v>4996</v>
      </c>
      <c r="C11" s="2" t="s">
        <v>4997</v>
      </c>
      <c r="D11" s="6" t="s">
        <v>4974</v>
      </c>
      <c r="E11" s="3">
        <v>441023.21</v>
      </c>
      <c r="F11" s="4">
        <v>60120</v>
      </c>
      <c r="G11" s="4">
        <v>21</v>
      </c>
      <c r="H11" s="5">
        <v>45261</v>
      </c>
      <c r="I11" s="6" t="s">
        <v>45</v>
      </c>
    </row>
    <row r="12" spans="1:9" ht="26.1" customHeight="1" x14ac:dyDescent="0.25">
      <c r="A12" s="1" t="s">
        <v>4998</v>
      </c>
      <c r="B12" s="2" t="s">
        <v>4999</v>
      </c>
      <c r="C12" s="2" t="s">
        <v>5000</v>
      </c>
      <c r="D12" s="6" t="s">
        <v>4970</v>
      </c>
      <c r="E12" s="3">
        <v>418075.41</v>
      </c>
      <c r="F12" s="4">
        <v>62974</v>
      </c>
      <c r="G12" s="8">
        <v>16</v>
      </c>
      <c r="H12" s="5">
        <v>45226</v>
      </c>
      <c r="I12" s="6" t="s">
        <v>10</v>
      </c>
    </row>
    <row r="13" spans="1:9" ht="26.1" customHeight="1" x14ac:dyDescent="0.25">
      <c r="A13" s="1" t="s">
        <v>5001</v>
      </c>
      <c r="B13" s="2" t="s">
        <v>5002</v>
      </c>
      <c r="C13" s="2" t="s">
        <v>5002</v>
      </c>
      <c r="D13" s="6" t="s">
        <v>4984</v>
      </c>
      <c r="E13" s="3">
        <v>380954</v>
      </c>
      <c r="F13" s="4">
        <v>50342</v>
      </c>
      <c r="G13" s="4">
        <v>24</v>
      </c>
      <c r="H13" s="5">
        <v>45289</v>
      </c>
      <c r="I13" s="6" t="s">
        <v>6</v>
      </c>
    </row>
    <row r="14" spans="1:9" ht="26.1" customHeight="1" x14ac:dyDescent="0.25">
      <c r="A14" s="1" t="s">
        <v>5003</v>
      </c>
      <c r="B14" s="2" t="s">
        <v>5004</v>
      </c>
      <c r="C14" s="2" t="s">
        <v>5005</v>
      </c>
      <c r="D14" s="6" t="s">
        <v>4970</v>
      </c>
      <c r="E14" s="3">
        <v>345634.42</v>
      </c>
      <c r="F14" s="4">
        <v>48283</v>
      </c>
      <c r="G14" s="4">
        <v>29</v>
      </c>
      <c r="H14" s="5">
        <v>45065</v>
      </c>
      <c r="I14" s="6" t="s">
        <v>10</v>
      </c>
    </row>
    <row r="15" spans="1:9" ht="26.1" customHeight="1" x14ac:dyDescent="0.25">
      <c r="A15" s="1" t="s">
        <v>5006</v>
      </c>
      <c r="B15" s="2" t="s">
        <v>5007</v>
      </c>
      <c r="C15" s="2" t="s">
        <v>5008</v>
      </c>
      <c r="D15" s="6" t="s">
        <v>4974</v>
      </c>
      <c r="E15" s="3">
        <v>332098.06</v>
      </c>
      <c r="F15" s="4">
        <v>57223</v>
      </c>
      <c r="G15" s="4">
        <v>19</v>
      </c>
      <c r="H15" s="5">
        <v>45275</v>
      </c>
      <c r="I15" s="6" t="s">
        <v>25</v>
      </c>
    </row>
    <row r="16" spans="1:9" ht="26.1" customHeight="1" x14ac:dyDescent="0.25">
      <c r="A16" s="1" t="s">
        <v>5009</v>
      </c>
      <c r="B16" s="2" t="s">
        <v>5010</v>
      </c>
      <c r="C16" s="2" t="s">
        <v>5011</v>
      </c>
      <c r="D16" s="6" t="s">
        <v>4970</v>
      </c>
      <c r="E16" s="3">
        <v>326412.05000000005</v>
      </c>
      <c r="F16" s="4">
        <v>55147</v>
      </c>
      <c r="G16" s="4">
        <v>18</v>
      </c>
      <c r="H16" s="5">
        <v>45079</v>
      </c>
      <c r="I16" s="6" t="s">
        <v>45</v>
      </c>
    </row>
    <row r="17" spans="1:9" ht="26.1" customHeight="1" x14ac:dyDescent="0.25">
      <c r="A17" s="1" t="s">
        <v>5012</v>
      </c>
      <c r="B17" s="2" t="s">
        <v>5013</v>
      </c>
      <c r="C17" s="2" t="s">
        <v>5014</v>
      </c>
      <c r="D17" s="6" t="s">
        <v>5015</v>
      </c>
      <c r="E17" s="3">
        <v>326395.35999999993</v>
      </c>
      <c r="F17" s="4">
        <v>64796</v>
      </c>
      <c r="G17" s="8">
        <v>19</v>
      </c>
      <c r="H17" s="5">
        <v>44960</v>
      </c>
      <c r="I17" s="6" t="s">
        <v>25</v>
      </c>
    </row>
    <row r="18" spans="1:9" ht="26.1" customHeight="1" x14ac:dyDescent="0.25">
      <c r="A18" s="1" t="s">
        <v>5016</v>
      </c>
      <c r="B18" s="2" t="s">
        <v>5017</v>
      </c>
      <c r="C18" s="2" t="s">
        <v>5018</v>
      </c>
      <c r="D18" s="6" t="s">
        <v>4970</v>
      </c>
      <c r="E18" s="3">
        <v>323771.30000000005</v>
      </c>
      <c r="F18" s="4">
        <v>45335</v>
      </c>
      <c r="G18" s="8">
        <v>17</v>
      </c>
      <c r="H18" s="5">
        <v>45247</v>
      </c>
      <c r="I18" s="6" t="s">
        <v>4</v>
      </c>
    </row>
    <row r="19" spans="1:9" ht="26.1" customHeight="1" x14ac:dyDescent="0.25">
      <c r="A19" s="1" t="s">
        <v>5019</v>
      </c>
      <c r="B19" s="2" t="s">
        <v>5020</v>
      </c>
      <c r="C19" s="2" t="s">
        <v>5021</v>
      </c>
      <c r="D19" s="6" t="s">
        <v>4970</v>
      </c>
      <c r="E19" s="3">
        <v>322801</v>
      </c>
      <c r="F19" s="4">
        <v>44288</v>
      </c>
      <c r="G19" s="4">
        <v>17</v>
      </c>
      <c r="H19" s="5">
        <v>45009</v>
      </c>
      <c r="I19" s="6" t="s">
        <v>4</v>
      </c>
    </row>
    <row r="20" spans="1:9" s="7" customFormat="1" ht="26.1" customHeight="1" x14ac:dyDescent="0.25">
      <c r="A20" s="1" t="s">
        <v>5022</v>
      </c>
      <c r="B20" s="2" t="s">
        <v>5023</v>
      </c>
      <c r="C20" s="2" t="s">
        <v>5024</v>
      </c>
      <c r="D20" s="6" t="s">
        <v>5025</v>
      </c>
      <c r="E20" s="3">
        <v>309954.16000000003</v>
      </c>
      <c r="F20" s="4">
        <v>59850</v>
      </c>
      <c r="G20" s="4">
        <v>22</v>
      </c>
      <c r="H20" s="5">
        <v>45226</v>
      </c>
      <c r="I20" s="6" t="s">
        <v>103</v>
      </c>
    </row>
    <row r="21" spans="1:9" ht="26.1" customHeight="1" x14ac:dyDescent="0.25">
      <c r="A21" s="1" t="s">
        <v>5027</v>
      </c>
      <c r="B21" s="2" t="s">
        <v>5028</v>
      </c>
      <c r="C21" s="2" t="s">
        <v>5029</v>
      </c>
      <c r="D21" s="6" t="s">
        <v>4970</v>
      </c>
      <c r="E21" s="3">
        <v>289863.83</v>
      </c>
      <c r="F21" s="4">
        <v>41258</v>
      </c>
      <c r="G21" s="4">
        <v>28</v>
      </c>
      <c r="H21" s="5">
        <v>45051</v>
      </c>
      <c r="I21" s="6" t="s">
        <v>16</v>
      </c>
    </row>
    <row r="22" spans="1:9" ht="26.1" customHeight="1" x14ac:dyDescent="0.25">
      <c r="A22" s="1" t="s">
        <v>5030</v>
      </c>
      <c r="B22" s="2" t="s">
        <v>5031</v>
      </c>
      <c r="C22" s="2" t="s">
        <v>5031</v>
      </c>
      <c r="D22" s="6" t="s">
        <v>4984</v>
      </c>
      <c r="E22" s="3">
        <v>284208.19</v>
      </c>
      <c r="F22" s="4">
        <v>48145</v>
      </c>
      <c r="G22" s="8">
        <v>22</v>
      </c>
      <c r="H22" s="5">
        <v>44974</v>
      </c>
      <c r="I22" s="6" t="s">
        <v>4</v>
      </c>
    </row>
    <row r="23" spans="1:9" ht="26.1" customHeight="1" x14ac:dyDescent="0.25">
      <c r="A23" s="1" t="s">
        <v>5032</v>
      </c>
      <c r="B23" s="2" t="s">
        <v>5033</v>
      </c>
      <c r="C23" s="2" t="s">
        <v>5033</v>
      </c>
      <c r="D23" s="6" t="s">
        <v>4984</v>
      </c>
      <c r="E23" s="3">
        <v>252219.08</v>
      </c>
      <c r="F23" s="4">
        <v>38279</v>
      </c>
      <c r="G23" s="8">
        <v>14</v>
      </c>
      <c r="H23" s="5">
        <v>44960</v>
      </c>
      <c r="I23" s="6" t="s">
        <v>49</v>
      </c>
    </row>
    <row r="24" spans="1:9" ht="26.1" customHeight="1" x14ac:dyDescent="0.25">
      <c r="A24" s="1" t="s">
        <v>5034</v>
      </c>
      <c r="B24" s="2" t="s">
        <v>5035</v>
      </c>
      <c r="C24" s="2" t="s">
        <v>5035</v>
      </c>
      <c r="D24" s="6" t="s">
        <v>4984</v>
      </c>
      <c r="E24" s="3">
        <v>249578.61000000002</v>
      </c>
      <c r="F24" s="4">
        <v>49794</v>
      </c>
      <c r="G24" s="4">
        <v>16</v>
      </c>
      <c r="H24" s="5">
        <v>45037</v>
      </c>
      <c r="I24" s="6" t="s">
        <v>5036</v>
      </c>
    </row>
    <row r="25" spans="1:9" ht="26.1" customHeight="1" x14ac:dyDescent="0.25">
      <c r="A25" s="1" t="s">
        <v>5037</v>
      </c>
      <c r="B25" s="2" t="s">
        <v>5038</v>
      </c>
      <c r="C25" s="2" t="s">
        <v>5038</v>
      </c>
      <c r="D25" s="6" t="s">
        <v>4984</v>
      </c>
      <c r="E25" s="3">
        <v>243406.33</v>
      </c>
      <c r="F25" s="4">
        <v>38122</v>
      </c>
      <c r="G25" s="8">
        <v>19</v>
      </c>
      <c r="H25" s="5">
        <v>44988</v>
      </c>
      <c r="I25" s="6" t="s">
        <v>5039</v>
      </c>
    </row>
    <row r="26" spans="1:9" ht="26.1" customHeight="1" x14ac:dyDescent="0.25">
      <c r="A26" s="1" t="s">
        <v>5040</v>
      </c>
      <c r="B26" s="2" t="s">
        <v>5041</v>
      </c>
      <c r="C26" s="2" t="s">
        <v>5041</v>
      </c>
      <c r="D26" s="6" t="s">
        <v>4984</v>
      </c>
      <c r="E26" s="3">
        <v>239429.62</v>
      </c>
      <c r="F26" s="4">
        <v>33824</v>
      </c>
      <c r="G26" s="4">
        <v>14</v>
      </c>
      <c r="H26" s="5">
        <v>45198</v>
      </c>
      <c r="I26" s="6" t="s">
        <v>13</v>
      </c>
    </row>
    <row r="27" spans="1:9" ht="26.1" customHeight="1" x14ac:dyDescent="0.25">
      <c r="A27" s="1" t="s">
        <v>5042</v>
      </c>
      <c r="B27" s="2" t="s">
        <v>5043</v>
      </c>
      <c r="C27" s="2" t="s">
        <v>5043</v>
      </c>
      <c r="D27" s="6" t="s">
        <v>4970</v>
      </c>
      <c r="E27" s="3">
        <v>238939.58</v>
      </c>
      <c r="F27" s="4">
        <v>38032</v>
      </c>
      <c r="G27" s="8">
        <v>15</v>
      </c>
      <c r="H27" s="5">
        <v>45149</v>
      </c>
      <c r="I27" s="6" t="s">
        <v>45</v>
      </c>
    </row>
    <row r="28" spans="1:9" ht="26.1" customHeight="1" x14ac:dyDescent="0.25">
      <c r="A28" s="1" t="s">
        <v>5044</v>
      </c>
      <c r="B28" s="2" t="s">
        <v>5045</v>
      </c>
      <c r="C28" s="2" t="s">
        <v>5046</v>
      </c>
      <c r="D28" s="6" t="s">
        <v>4970</v>
      </c>
      <c r="E28" s="3">
        <v>238066.52000000002</v>
      </c>
      <c r="F28" s="4">
        <v>32982</v>
      </c>
      <c r="G28" s="8">
        <v>20</v>
      </c>
      <c r="H28" s="5">
        <v>45219</v>
      </c>
      <c r="I28" s="6" t="s">
        <v>103</v>
      </c>
    </row>
    <row r="29" spans="1:9" ht="26.1" customHeight="1" x14ac:dyDescent="0.25">
      <c r="A29" s="1" t="s">
        <v>5047</v>
      </c>
      <c r="B29" s="2" t="s">
        <v>5048</v>
      </c>
      <c r="C29" s="2" t="s">
        <v>5049</v>
      </c>
      <c r="D29" s="6" t="s">
        <v>5050</v>
      </c>
      <c r="E29" s="3">
        <v>229679.16</v>
      </c>
      <c r="F29" s="4">
        <v>40360</v>
      </c>
      <c r="G29" s="4">
        <v>32</v>
      </c>
      <c r="H29" s="5">
        <v>45282</v>
      </c>
      <c r="I29" s="6" t="s">
        <v>10</v>
      </c>
    </row>
    <row r="30" spans="1:9" ht="26.1" customHeight="1" x14ac:dyDescent="0.25">
      <c r="A30" s="1" t="s">
        <v>5051</v>
      </c>
      <c r="B30" s="2" t="s">
        <v>5052</v>
      </c>
      <c r="C30" s="2" t="s">
        <v>5053</v>
      </c>
      <c r="D30" s="6" t="s">
        <v>4970</v>
      </c>
      <c r="E30" s="3">
        <v>227673.31</v>
      </c>
      <c r="F30" s="4">
        <v>31366</v>
      </c>
      <c r="G30" s="4">
        <v>15</v>
      </c>
      <c r="H30" s="5">
        <v>45177</v>
      </c>
      <c r="I30" s="6" t="s">
        <v>25</v>
      </c>
    </row>
    <row r="31" spans="1:9" ht="26.1" customHeight="1" x14ac:dyDescent="0.25">
      <c r="A31" s="1" t="s">
        <v>5054</v>
      </c>
      <c r="B31" s="2" t="s">
        <v>5055</v>
      </c>
      <c r="C31" s="2" t="s">
        <v>5056</v>
      </c>
      <c r="D31" s="6" t="s">
        <v>4970</v>
      </c>
      <c r="E31" s="3">
        <v>218791.97999999998</v>
      </c>
      <c r="F31" s="4">
        <v>41732</v>
      </c>
      <c r="G31" s="8">
        <v>24</v>
      </c>
      <c r="H31" s="5">
        <v>45254</v>
      </c>
      <c r="I31" s="6" t="s">
        <v>16</v>
      </c>
    </row>
    <row r="32" spans="1:9" ht="26.1" customHeight="1" x14ac:dyDescent="0.25">
      <c r="A32" s="1" t="s">
        <v>5057</v>
      </c>
      <c r="B32" s="2" t="s">
        <v>5058</v>
      </c>
      <c r="C32" s="2" t="s">
        <v>5059</v>
      </c>
      <c r="D32" s="6" t="s">
        <v>5060</v>
      </c>
      <c r="E32" s="3">
        <v>211777.12</v>
      </c>
      <c r="F32" s="4">
        <v>29856</v>
      </c>
      <c r="G32" s="4">
        <v>13</v>
      </c>
      <c r="H32" s="5">
        <v>45114</v>
      </c>
      <c r="I32" s="6" t="s">
        <v>45</v>
      </c>
    </row>
    <row r="33" spans="1:9" ht="26.1" customHeight="1" x14ac:dyDescent="0.25">
      <c r="A33" s="1" t="s">
        <v>5061</v>
      </c>
      <c r="B33" s="2" t="s">
        <v>5062</v>
      </c>
      <c r="C33" s="2" t="s">
        <v>5062</v>
      </c>
      <c r="D33" s="6" t="s">
        <v>5063</v>
      </c>
      <c r="E33" s="3">
        <v>206511.96000000002</v>
      </c>
      <c r="F33" s="4">
        <v>41948</v>
      </c>
      <c r="G33" s="8">
        <v>17</v>
      </c>
      <c r="H33" s="5">
        <v>45121</v>
      </c>
      <c r="I33" s="6" t="s">
        <v>4</v>
      </c>
    </row>
    <row r="34" spans="1:9" ht="26.1" customHeight="1" x14ac:dyDescent="0.25">
      <c r="A34" s="1" t="s">
        <v>5064</v>
      </c>
      <c r="B34" s="2" t="s">
        <v>5065</v>
      </c>
      <c r="C34" s="2" t="s">
        <v>5065</v>
      </c>
      <c r="D34" s="6" t="s">
        <v>5066</v>
      </c>
      <c r="E34" s="3">
        <v>205284.34</v>
      </c>
      <c r="F34" s="4">
        <v>31716</v>
      </c>
      <c r="G34" s="4">
        <v>28</v>
      </c>
      <c r="H34" s="5">
        <v>45191</v>
      </c>
      <c r="I34" s="6" t="s">
        <v>220</v>
      </c>
    </row>
    <row r="35" spans="1:9" ht="26.1" customHeight="1" x14ac:dyDescent="0.25">
      <c r="A35" s="1" t="s">
        <v>5067</v>
      </c>
      <c r="B35" s="2" t="s">
        <v>5068</v>
      </c>
      <c r="C35" s="2" t="s">
        <v>5068</v>
      </c>
      <c r="D35" s="6" t="s">
        <v>4984</v>
      </c>
      <c r="E35" s="3">
        <v>201237</v>
      </c>
      <c r="F35" s="4">
        <v>30078</v>
      </c>
      <c r="G35" s="8">
        <v>10</v>
      </c>
      <c r="H35" s="5">
        <v>45233</v>
      </c>
      <c r="I35" s="6" t="s">
        <v>5069</v>
      </c>
    </row>
    <row r="36" spans="1:9" ht="26.1" customHeight="1" x14ac:dyDescent="0.25">
      <c r="A36" s="1" t="s">
        <v>5070</v>
      </c>
      <c r="B36" s="2" t="s">
        <v>5071</v>
      </c>
      <c r="C36" s="2" t="s">
        <v>5072</v>
      </c>
      <c r="D36" s="6" t="s">
        <v>4970</v>
      </c>
      <c r="E36" s="3">
        <v>196168.97000000003</v>
      </c>
      <c r="F36" s="4">
        <v>28657</v>
      </c>
      <c r="G36" s="4">
        <v>17</v>
      </c>
      <c r="H36" s="5">
        <v>45121</v>
      </c>
      <c r="I36" s="6" t="s">
        <v>103</v>
      </c>
    </row>
    <row r="37" spans="1:9" ht="26.1" customHeight="1" x14ac:dyDescent="0.25">
      <c r="A37" s="1" t="s">
        <v>5073</v>
      </c>
      <c r="B37" s="10" t="s">
        <v>5074</v>
      </c>
      <c r="C37" s="2" t="s">
        <v>5075</v>
      </c>
      <c r="D37" s="6" t="s">
        <v>5076</v>
      </c>
      <c r="E37" s="3">
        <v>177418.62</v>
      </c>
      <c r="F37" s="4">
        <v>28583</v>
      </c>
      <c r="G37" s="4">
        <v>16</v>
      </c>
      <c r="H37" s="5">
        <v>45142</v>
      </c>
      <c r="I37" s="6" t="s">
        <v>25</v>
      </c>
    </row>
    <row r="38" spans="1:9" ht="26.1" customHeight="1" x14ac:dyDescent="0.25">
      <c r="A38" s="1" t="s">
        <v>5077</v>
      </c>
      <c r="B38" s="2" t="s">
        <v>5078</v>
      </c>
      <c r="C38" s="2" t="s">
        <v>5079</v>
      </c>
      <c r="D38" s="6" t="s">
        <v>4970</v>
      </c>
      <c r="E38" s="3">
        <v>172019.87</v>
      </c>
      <c r="F38" s="4">
        <v>26532</v>
      </c>
      <c r="G38" s="8">
        <v>24</v>
      </c>
      <c r="H38" s="5">
        <v>45086</v>
      </c>
      <c r="I38" s="6" t="s">
        <v>103</v>
      </c>
    </row>
    <row r="39" spans="1:9" ht="26.1" customHeight="1" x14ac:dyDescent="0.25">
      <c r="A39" s="1" t="s">
        <v>5080</v>
      </c>
      <c r="B39" s="2" t="s">
        <v>5081</v>
      </c>
      <c r="C39" s="2" t="s">
        <v>5082</v>
      </c>
      <c r="D39" s="6" t="s">
        <v>5083</v>
      </c>
      <c r="E39" s="3">
        <v>153616.33000000002</v>
      </c>
      <c r="F39" s="4">
        <v>29676</v>
      </c>
      <c r="G39" s="4">
        <v>18</v>
      </c>
      <c r="H39" s="5">
        <v>45184</v>
      </c>
      <c r="I39" s="6" t="s">
        <v>4</v>
      </c>
    </row>
    <row r="40" spans="1:9" ht="26.1" customHeight="1" x14ac:dyDescent="0.25">
      <c r="A40" s="1" t="s">
        <v>5084</v>
      </c>
      <c r="B40" s="2" t="s">
        <v>5085</v>
      </c>
      <c r="C40" s="2" t="s">
        <v>5086</v>
      </c>
      <c r="D40" s="6" t="s">
        <v>4970</v>
      </c>
      <c r="E40" s="3">
        <v>146640.38</v>
      </c>
      <c r="F40" s="4">
        <v>19191</v>
      </c>
      <c r="G40" s="8">
        <v>14</v>
      </c>
      <c r="H40" s="5">
        <v>44967</v>
      </c>
      <c r="I40" s="6" t="s">
        <v>25</v>
      </c>
    </row>
    <row r="41" spans="1:9" s="7" customFormat="1" ht="26.1" customHeight="1" x14ac:dyDescent="0.25">
      <c r="A41" s="1" t="s">
        <v>5087</v>
      </c>
      <c r="B41" s="2" t="s">
        <v>5088</v>
      </c>
      <c r="C41" s="2" t="s">
        <v>5089</v>
      </c>
      <c r="D41" s="6" t="s">
        <v>5090</v>
      </c>
      <c r="E41" s="3">
        <v>140740.51999999999</v>
      </c>
      <c r="F41" s="4">
        <v>29631</v>
      </c>
      <c r="G41" s="8">
        <v>25</v>
      </c>
      <c r="H41" s="5">
        <v>44925</v>
      </c>
      <c r="I41" s="6" t="s">
        <v>5091</v>
      </c>
    </row>
    <row r="42" spans="1:9" ht="26.1" customHeight="1" x14ac:dyDescent="0.25">
      <c r="A42" s="1" t="s">
        <v>5092</v>
      </c>
      <c r="B42" s="2" t="s">
        <v>5093</v>
      </c>
      <c r="C42" s="2" t="s">
        <v>5094</v>
      </c>
      <c r="D42" s="6" t="s">
        <v>4970</v>
      </c>
      <c r="E42" s="3">
        <v>138551.31</v>
      </c>
      <c r="F42" s="4">
        <v>18918</v>
      </c>
      <c r="G42" s="8">
        <v>25</v>
      </c>
      <c r="H42" s="5">
        <v>44974</v>
      </c>
      <c r="I42" s="6" t="s">
        <v>16</v>
      </c>
    </row>
    <row r="43" spans="1:9" ht="26.1" customHeight="1" x14ac:dyDescent="0.25">
      <c r="A43" s="1" t="s">
        <v>5095</v>
      </c>
      <c r="B43" s="2" t="s">
        <v>5096</v>
      </c>
      <c r="C43" s="2" t="s">
        <v>5097</v>
      </c>
      <c r="D43" s="6" t="s">
        <v>4970</v>
      </c>
      <c r="E43" s="3">
        <v>136718.25</v>
      </c>
      <c r="F43" s="4">
        <v>19740</v>
      </c>
      <c r="G43" s="4">
        <v>14</v>
      </c>
      <c r="H43" s="5">
        <v>45023</v>
      </c>
      <c r="I43" s="6" t="s">
        <v>45</v>
      </c>
    </row>
    <row r="44" spans="1:9" ht="26.1" customHeight="1" x14ac:dyDescent="0.25">
      <c r="A44" s="1" t="s">
        <v>5098</v>
      </c>
      <c r="B44" s="2" t="s">
        <v>5099</v>
      </c>
      <c r="C44" s="2" t="s">
        <v>5100</v>
      </c>
      <c r="D44" s="6" t="s">
        <v>5101</v>
      </c>
      <c r="E44" s="3">
        <v>132325.18</v>
      </c>
      <c r="F44" s="4">
        <v>19342</v>
      </c>
      <c r="G44" s="4">
        <v>14</v>
      </c>
      <c r="H44" s="5">
        <v>45198</v>
      </c>
      <c r="I44" s="6" t="s">
        <v>4</v>
      </c>
    </row>
    <row r="45" spans="1:9" ht="26.1" customHeight="1" x14ac:dyDescent="0.25">
      <c r="A45" s="1" t="s">
        <v>5102</v>
      </c>
      <c r="B45" s="2" t="s">
        <v>5103</v>
      </c>
      <c r="C45" s="2" t="s">
        <v>5104</v>
      </c>
      <c r="D45" s="6" t="s">
        <v>4970</v>
      </c>
      <c r="E45" s="3">
        <v>131393.69</v>
      </c>
      <c r="F45" s="4">
        <v>19394</v>
      </c>
      <c r="G45" s="8">
        <v>17</v>
      </c>
      <c r="H45" s="5">
        <v>45205</v>
      </c>
      <c r="I45" s="6" t="s">
        <v>16</v>
      </c>
    </row>
    <row r="46" spans="1:9" ht="25.5" customHeight="1" x14ac:dyDescent="0.25">
      <c r="A46" s="1" t="s">
        <v>5105</v>
      </c>
      <c r="B46" s="2" t="s">
        <v>5106</v>
      </c>
      <c r="C46" s="2" t="s">
        <v>5107</v>
      </c>
      <c r="D46" s="6" t="s">
        <v>4970</v>
      </c>
      <c r="E46" s="3">
        <v>130466.86000000002</v>
      </c>
      <c r="F46" s="4">
        <v>19202</v>
      </c>
      <c r="G46" s="8">
        <v>14</v>
      </c>
      <c r="H46" s="5">
        <v>45205</v>
      </c>
      <c r="I46" s="6" t="s">
        <v>10</v>
      </c>
    </row>
    <row r="47" spans="1:9" ht="26.1" customHeight="1" x14ac:dyDescent="0.25">
      <c r="A47" s="1" t="s">
        <v>5108</v>
      </c>
      <c r="B47" s="2" t="s">
        <v>5109</v>
      </c>
      <c r="C47" s="2" t="s">
        <v>5110</v>
      </c>
      <c r="D47" s="6" t="s">
        <v>4970</v>
      </c>
      <c r="E47" s="3">
        <v>130344.48000000001</v>
      </c>
      <c r="F47" s="4">
        <v>20467</v>
      </c>
      <c r="G47" s="8">
        <v>14</v>
      </c>
      <c r="H47" s="5">
        <v>44981</v>
      </c>
      <c r="I47" s="6" t="s">
        <v>489</v>
      </c>
    </row>
    <row r="48" spans="1:9" ht="26.1" customHeight="1" x14ac:dyDescent="0.25">
      <c r="A48" s="1" t="s">
        <v>5111</v>
      </c>
      <c r="B48" s="2" t="s">
        <v>5112</v>
      </c>
      <c r="C48" s="2" t="s">
        <v>5113</v>
      </c>
      <c r="D48" s="6" t="s">
        <v>4970</v>
      </c>
      <c r="E48" s="3">
        <v>129233.76</v>
      </c>
      <c r="F48" s="4">
        <v>19580</v>
      </c>
      <c r="G48" s="8">
        <v>22</v>
      </c>
      <c r="H48" s="5">
        <v>44967</v>
      </c>
      <c r="I48" s="6" t="s">
        <v>220</v>
      </c>
    </row>
    <row r="49" spans="1:9" ht="26.1" customHeight="1" x14ac:dyDescent="0.25">
      <c r="A49" s="1" t="s">
        <v>5114</v>
      </c>
      <c r="B49" s="2" t="s">
        <v>5115</v>
      </c>
      <c r="C49" s="2" t="s">
        <v>5116</v>
      </c>
      <c r="D49" s="6" t="s">
        <v>4970</v>
      </c>
      <c r="E49" s="3">
        <v>128488.92</v>
      </c>
      <c r="F49" s="4">
        <v>17968</v>
      </c>
      <c r="G49" s="4">
        <v>16</v>
      </c>
      <c r="H49" s="5">
        <v>45282</v>
      </c>
      <c r="I49" s="6" t="s">
        <v>25</v>
      </c>
    </row>
    <row r="50" spans="1:9" ht="26.1" customHeight="1" x14ac:dyDescent="0.25">
      <c r="A50" s="1" t="s">
        <v>5117</v>
      </c>
      <c r="B50" s="10" t="s">
        <v>5118</v>
      </c>
      <c r="C50" s="2" t="s">
        <v>5119</v>
      </c>
      <c r="D50" s="6" t="s">
        <v>5120</v>
      </c>
      <c r="E50" s="3">
        <v>124988.43000000002</v>
      </c>
      <c r="F50" s="4">
        <v>25144</v>
      </c>
      <c r="G50" s="8">
        <v>18</v>
      </c>
      <c r="H50" s="5">
        <v>45163</v>
      </c>
      <c r="I50" s="6" t="s">
        <v>5091</v>
      </c>
    </row>
    <row r="51" spans="1:9" ht="26.1" customHeight="1" x14ac:dyDescent="0.25">
      <c r="A51" s="1" t="s">
        <v>5121</v>
      </c>
      <c r="B51" s="9" t="s">
        <v>5122</v>
      </c>
      <c r="C51" s="9" t="s">
        <v>5123</v>
      </c>
      <c r="D51" s="6" t="s">
        <v>4970</v>
      </c>
      <c r="E51" s="3">
        <v>120814</v>
      </c>
      <c r="F51" s="4">
        <v>17464</v>
      </c>
      <c r="G51" s="8">
        <v>15</v>
      </c>
      <c r="H51" s="5">
        <v>45100</v>
      </c>
      <c r="I51" s="6" t="s">
        <v>45</v>
      </c>
    </row>
    <row r="52" spans="1:9" ht="26.1" customHeight="1" x14ac:dyDescent="0.25">
      <c r="A52" s="1" t="s">
        <v>5124</v>
      </c>
      <c r="B52" s="2" t="s">
        <v>5125</v>
      </c>
      <c r="C52" s="2" t="s">
        <v>5126</v>
      </c>
      <c r="D52" s="6" t="s">
        <v>4970</v>
      </c>
      <c r="E52" s="3">
        <v>119881.64</v>
      </c>
      <c r="F52" s="4">
        <v>16876</v>
      </c>
      <c r="G52" s="4">
        <v>18</v>
      </c>
      <c r="H52" s="5">
        <v>44995</v>
      </c>
      <c r="I52" s="6" t="s">
        <v>5127</v>
      </c>
    </row>
    <row r="53" spans="1:9" ht="26.1" customHeight="1" x14ac:dyDescent="0.25">
      <c r="A53" s="1" t="s">
        <v>5128</v>
      </c>
      <c r="B53" s="2" t="s">
        <v>5129</v>
      </c>
      <c r="C53" s="2" t="s">
        <v>5130</v>
      </c>
      <c r="D53" s="6" t="s">
        <v>4970</v>
      </c>
      <c r="E53" s="3">
        <v>114182.14</v>
      </c>
      <c r="F53" s="4">
        <v>16885</v>
      </c>
      <c r="G53" s="8">
        <v>16</v>
      </c>
      <c r="H53" s="5">
        <v>45107</v>
      </c>
      <c r="I53" s="6" t="s">
        <v>16</v>
      </c>
    </row>
    <row r="54" spans="1:9" ht="26.1" customHeight="1" x14ac:dyDescent="0.25">
      <c r="A54" s="1" t="s">
        <v>5131</v>
      </c>
      <c r="B54" s="2" t="s">
        <v>5132</v>
      </c>
      <c r="C54" s="2" t="s">
        <v>5133</v>
      </c>
      <c r="D54" s="6" t="s">
        <v>5134</v>
      </c>
      <c r="E54" s="3">
        <v>103502.55</v>
      </c>
      <c r="F54" s="4">
        <v>15486</v>
      </c>
      <c r="G54" s="8">
        <v>17</v>
      </c>
      <c r="H54" s="5">
        <v>44953</v>
      </c>
      <c r="I54" s="6" t="s">
        <v>4</v>
      </c>
    </row>
    <row r="55" spans="1:9" ht="26.1" customHeight="1" x14ac:dyDescent="0.25">
      <c r="A55" s="1" t="s">
        <v>5135</v>
      </c>
      <c r="B55" s="9" t="s">
        <v>5136</v>
      </c>
      <c r="C55" s="2" t="s">
        <v>5137</v>
      </c>
      <c r="D55" s="6" t="s">
        <v>4970</v>
      </c>
      <c r="E55" s="3">
        <v>99529.040000000008</v>
      </c>
      <c r="F55" s="4">
        <v>15010</v>
      </c>
      <c r="G55" s="8">
        <v>19</v>
      </c>
      <c r="H55" s="5">
        <v>44946</v>
      </c>
      <c r="I55" s="6" t="s">
        <v>5127</v>
      </c>
    </row>
    <row r="56" spans="1:9" ht="26.1" customHeight="1" x14ac:dyDescent="0.25">
      <c r="A56" s="1" t="s">
        <v>5138</v>
      </c>
      <c r="B56" s="9" t="s">
        <v>5139</v>
      </c>
      <c r="C56" s="9" t="s">
        <v>5140</v>
      </c>
      <c r="D56" s="6" t="s">
        <v>4970</v>
      </c>
      <c r="E56" s="3">
        <v>95159.039999999994</v>
      </c>
      <c r="F56" s="4">
        <v>20407</v>
      </c>
      <c r="G56" s="8">
        <v>19</v>
      </c>
      <c r="H56" s="5">
        <v>45107</v>
      </c>
      <c r="I56" s="6" t="s">
        <v>10</v>
      </c>
    </row>
    <row r="57" spans="1:9" ht="26.1" customHeight="1" x14ac:dyDescent="0.25">
      <c r="A57" s="1" t="s">
        <v>5141</v>
      </c>
      <c r="B57" s="2" t="s">
        <v>5142</v>
      </c>
      <c r="C57" s="2" t="s">
        <v>5143</v>
      </c>
      <c r="D57" s="6" t="s">
        <v>4970</v>
      </c>
      <c r="E57" s="3">
        <v>93122.97</v>
      </c>
      <c r="F57" s="4">
        <v>17744</v>
      </c>
      <c r="G57" s="4">
        <v>16</v>
      </c>
      <c r="H57" s="5">
        <v>45072</v>
      </c>
      <c r="I57" s="6" t="s">
        <v>16</v>
      </c>
    </row>
    <row r="58" spans="1:9" ht="26.1" customHeight="1" x14ac:dyDescent="0.25">
      <c r="A58" s="1" t="s">
        <v>5144</v>
      </c>
      <c r="B58" s="2" t="s">
        <v>5145</v>
      </c>
      <c r="C58" s="2" t="s">
        <v>5146</v>
      </c>
      <c r="D58" s="6" t="s">
        <v>4970</v>
      </c>
      <c r="E58" s="3">
        <v>92628.680000000008</v>
      </c>
      <c r="F58" s="4">
        <v>12404</v>
      </c>
      <c r="G58" s="8">
        <v>23</v>
      </c>
      <c r="H58" s="5">
        <v>45240</v>
      </c>
      <c r="I58" s="6" t="s">
        <v>16</v>
      </c>
    </row>
    <row r="59" spans="1:9" ht="26.1" customHeight="1" x14ac:dyDescent="0.25">
      <c r="A59" s="1" t="s">
        <v>5147</v>
      </c>
      <c r="B59" s="2" t="s">
        <v>5148</v>
      </c>
      <c r="C59" s="2" t="s">
        <v>5148</v>
      </c>
      <c r="D59" s="6" t="s">
        <v>4970</v>
      </c>
      <c r="E59" s="3">
        <v>84938</v>
      </c>
      <c r="F59" s="4">
        <v>12507</v>
      </c>
      <c r="G59" s="4">
        <v>14</v>
      </c>
      <c r="H59" s="5">
        <v>45184</v>
      </c>
      <c r="I59" s="6" t="s">
        <v>129</v>
      </c>
    </row>
    <row r="60" spans="1:9" ht="26.1" customHeight="1" x14ac:dyDescent="0.25">
      <c r="A60" s="1" t="s">
        <v>5149</v>
      </c>
      <c r="B60" s="2" t="s">
        <v>5150</v>
      </c>
      <c r="C60" s="2" t="s">
        <v>5151</v>
      </c>
      <c r="D60" s="6" t="s">
        <v>4970</v>
      </c>
      <c r="E60" s="3">
        <v>84847.89</v>
      </c>
      <c r="F60" s="4">
        <v>12395</v>
      </c>
      <c r="G60" s="4">
        <v>14</v>
      </c>
      <c r="H60" s="5">
        <v>44988</v>
      </c>
      <c r="I60" s="6" t="s">
        <v>25</v>
      </c>
    </row>
    <row r="61" spans="1:9" s="7" customFormat="1" ht="26.1" customHeight="1" x14ac:dyDescent="0.25">
      <c r="A61" s="1" t="s">
        <v>5152</v>
      </c>
      <c r="B61" s="9" t="s">
        <v>5153</v>
      </c>
      <c r="C61" s="9" t="s">
        <v>5154</v>
      </c>
      <c r="D61" s="6" t="s">
        <v>4970</v>
      </c>
      <c r="E61" s="3">
        <v>84386.08</v>
      </c>
      <c r="F61" s="4">
        <v>13367</v>
      </c>
      <c r="G61" s="8">
        <v>16</v>
      </c>
      <c r="H61" s="5">
        <v>44916</v>
      </c>
      <c r="I61" s="6" t="s">
        <v>45</v>
      </c>
    </row>
    <row r="62" spans="1:9" ht="26.1" customHeight="1" x14ac:dyDescent="0.25">
      <c r="A62" s="1" t="s">
        <v>5155</v>
      </c>
      <c r="B62" s="2" t="s">
        <v>5156</v>
      </c>
      <c r="C62" s="2" t="s">
        <v>5156</v>
      </c>
      <c r="D62" s="6" t="s">
        <v>4984</v>
      </c>
      <c r="E62" s="3">
        <v>82742</v>
      </c>
      <c r="F62" s="4">
        <v>12560</v>
      </c>
      <c r="G62" s="8">
        <v>10</v>
      </c>
      <c r="H62" s="5">
        <v>45254</v>
      </c>
      <c r="I62" s="6" t="s">
        <v>54</v>
      </c>
    </row>
    <row r="63" spans="1:9" ht="26.1" customHeight="1" x14ac:dyDescent="0.25">
      <c r="A63" s="1" t="s">
        <v>5157</v>
      </c>
      <c r="B63" s="9" t="s">
        <v>5158</v>
      </c>
      <c r="C63" s="9" t="s">
        <v>5159</v>
      </c>
      <c r="D63" s="6" t="s">
        <v>4970</v>
      </c>
      <c r="E63" s="3">
        <v>80545.62000000001</v>
      </c>
      <c r="F63" s="4">
        <v>12667</v>
      </c>
      <c r="G63" s="8">
        <v>16</v>
      </c>
      <c r="H63" s="5">
        <v>44932</v>
      </c>
      <c r="I63" s="11" t="s">
        <v>45</v>
      </c>
    </row>
    <row r="64" spans="1:9" ht="26.1" customHeight="1" x14ac:dyDescent="0.25">
      <c r="A64" s="1" t="s">
        <v>5160</v>
      </c>
      <c r="B64" s="2" t="s">
        <v>5161</v>
      </c>
      <c r="C64" s="2" t="s">
        <v>5162</v>
      </c>
      <c r="D64" s="6" t="s">
        <v>5025</v>
      </c>
      <c r="E64" s="3">
        <v>78705.789999999994</v>
      </c>
      <c r="F64" s="4">
        <v>12669</v>
      </c>
      <c r="G64" s="8">
        <v>15</v>
      </c>
      <c r="H64" s="5">
        <v>45079</v>
      </c>
      <c r="I64" s="6" t="s">
        <v>16</v>
      </c>
    </row>
    <row r="65" spans="1:9" ht="26.1" customHeight="1" x14ac:dyDescent="0.25">
      <c r="A65" s="1" t="s">
        <v>5163</v>
      </c>
      <c r="B65" s="2" t="s">
        <v>5164</v>
      </c>
      <c r="C65" s="2" t="s">
        <v>5165</v>
      </c>
      <c r="D65" s="6" t="s">
        <v>4970</v>
      </c>
      <c r="E65" s="3">
        <v>76883.77</v>
      </c>
      <c r="F65" s="4">
        <v>15191</v>
      </c>
      <c r="G65" s="8">
        <v>19</v>
      </c>
      <c r="H65" s="5">
        <v>45142</v>
      </c>
      <c r="I65" s="6" t="s">
        <v>103</v>
      </c>
    </row>
    <row r="66" spans="1:9" ht="26.1" customHeight="1" x14ac:dyDescent="0.25">
      <c r="A66" s="1" t="s">
        <v>5166</v>
      </c>
      <c r="B66" s="2" t="s">
        <v>5167</v>
      </c>
      <c r="C66" s="2" t="s">
        <v>5168</v>
      </c>
      <c r="D66" s="6" t="s">
        <v>4970</v>
      </c>
      <c r="E66" s="3">
        <v>75765.48000000001</v>
      </c>
      <c r="F66" s="4">
        <v>11511</v>
      </c>
      <c r="G66" s="4">
        <v>20</v>
      </c>
      <c r="H66" s="5">
        <v>45184</v>
      </c>
      <c r="I66" s="6" t="s">
        <v>16</v>
      </c>
    </row>
    <row r="67" spans="1:9" ht="26.1" customHeight="1" x14ac:dyDescent="0.25">
      <c r="A67" s="1" t="s">
        <v>5169</v>
      </c>
      <c r="B67" s="2" t="s">
        <v>5170</v>
      </c>
      <c r="C67" s="2" t="s">
        <v>5171</v>
      </c>
      <c r="D67" s="6" t="s">
        <v>5172</v>
      </c>
      <c r="E67" s="3">
        <v>74288.55</v>
      </c>
      <c r="F67" s="4">
        <v>10671</v>
      </c>
      <c r="G67" s="4">
        <v>14</v>
      </c>
      <c r="H67" s="5">
        <v>45037</v>
      </c>
      <c r="I67" s="6" t="s">
        <v>5173</v>
      </c>
    </row>
    <row r="68" spans="1:9" ht="26.1" customHeight="1" x14ac:dyDescent="0.25">
      <c r="A68" s="1" t="s">
        <v>5174</v>
      </c>
      <c r="B68" s="2" t="s">
        <v>5175</v>
      </c>
      <c r="C68" s="2" t="s">
        <v>5176</v>
      </c>
      <c r="D68" s="6" t="s">
        <v>5015</v>
      </c>
      <c r="E68" s="3">
        <v>74223.97</v>
      </c>
      <c r="F68" s="4">
        <v>15814</v>
      </c>
      <c r="G68" s="8">
        <v>20</v>
      </c>
      <c r="H68" s="5">
        <v>44981</v>
      </c>
      <c r="I68" s="6" t="s">
        <v>5091</v>
      </c>
    </row>
    <row r="69" spans="1:9" ht="26.1" customHeight="1" x14ac:dyDescent="0.25">
      <c r="A69" s="1" t="s">
        <v>5177</v>
      </c>
      <c r="B69" s="9" t="s">
        <v>5178</v>
      </c>
      <c r="C69" s="9" t="s">
        <v>5179</v>
      </c>
      <c r="D69" s="6" t="s">
        <v>4970</v>
      </c>
      <c r="E69" s="3">
        <v>73652.03</v>
      </c>
      <c r="F69" s="4">
        <v>11634</v>
      </c>
      <c r="G69" s="8">
        <v>14</v>
      </c>
      <c r="H69" s="5">
        <v>44939</v>
      </c>
      <c r="I69" s="6" t="s">
        <v>4</v>
      </c>
    </row>
    <row r="70" spans="1:9" ht="26.1" customHeight="1" x14ac:dyDescent="0.25">
      <c r="A70" s="1" t="s">
        <v>5180</v>
      </c>
      <c r="B70" s="2" t="s">
        <v>5181</v>
      </c>
      <c r="C70" s="2" t="s">
        <v>5182</v>
      </c>
      <c r="D70" s="6" t="s">
        <v>4970</v>
      </c>
      <c r="E70" s="3">
        <v>72413.48</v>
      </c>
      <c r="F70" s="4">
        <v>10399</v>
      </c>
      <c r="G70" s="4">
        <v>15</v>
      </c>
      <c r="H70" s="5">
        <v>45170</v>
      </c>
      <c r="I70" s="6" t="s">
        <v>45</v>
      </c>
    </row>
    <row r="71" spans="1:9" ht="26.1" customHeight="1" x14ac:dyDescent="0.25">
      <c r="A71" s="1" t="s">
        <v>5183</v>
      </c>
      <c r="B71" s="9" t="s">
        <v>5184</v>
      </c>
      <c r="C71" s="9" t="s">
        <v>5184</v>
      </c>
      <c r="D71" s="6" t="s">
        <v>4970</v>
      </c>
      <c r="E71" s="3">
        <v>70291.849999999991</v>
      </c>
      <c r="F71" s="4">
        <v>11174</v>
      </c>
      <c r="G71" s="8">
        <v>13</v>
      </c>
      <c r="H71" s="5">
        <v>44939</v>
      </c>
      <c r="I71" s="6" t="s">
        <v>10</v>
      </c>
    </row>
    <row r="72" spans="1:9" ht="26.1" customHeight="1" x14ac:dyDescent="0.25">
      <c r="A72" s="1" t="s">
        <v>5185</v>
      </c>
      <c r="B72" s="2" t="s">
        <v>5186</v>
      </c>
      <c r="C72" s="2" t="s">
        <v>5187</v>
      </c>
      <c r="D72" s="6" t="s">
        <v>5188</v>
      </c>
      <c r="E72" s="3">
        <v>68748.63</v>
      </c>
      <c r="F72" s="4">
        <v>12949</v>
      </c>
      <c r="G72" s="4">
        <v>16</v>
      </c>
      <c r="H72" s="5">
        <v>45198</v>
      </c>
      <c r="I72" s="6" t="s">
        <v>4</v>
      </c>
    </row>
    <row r="73" spans="1:9" ht="26.1" customHeight="1" x14ac:dyDescent="0.25">
      <c r="A73" s="1" t="s">
        <v>5189</v>
      </c>
      <c r="B73" s="9" t="s">
        <v>5190</v>
      </c>
      <c r="C73" s="9" t="s">
        <v>5191</v>
      </c>
      <c r="D73" s="6" t="s">
        <v>5192</v>
      </c>
      <c r="E73" s="3">
        <v>68340</v>
      </c>
      <c r="F73" s="4">
        <v>14088</v>
      </c>
      <c r="G73" s="8">
        <v>17</v>
      </c>
      <c r="H73" s="5">
        <v>44939</v>
      </c>
      <c r="I73" s="6" t="s">
        <v>129</v>
      </c>
    </row>
    <row r="74" spans="1:9" ht="26.1" customHeight="1" x14ac:dyDescent="0.25">
      <c r="A74" s="1" t="s">
        <v>5193</v>
      </c>
      <c r="B74" s="2" t="s">
        <v>5194</v>
      </c>
      <c r="C74" s="2" t="s">
        <v>5195</v>
      </c>
      <c r="D74" s="6" t="s">
        <v>5025</v>
      </c>
      <c r="E74" s="3">
        <v>68203.48000000001</v>
      </c>
      <c r="F74" s="4">
        <v>10276</v>
      </c>
      <c r="G74" s="4">
        <v>14</v>
      </c>
      <c r="H74" s="5">
        <v>45016</v>
      </c>
      <c r="I74" s="6" t="s">
        <v>5127</v>
      </c>
    </row>
    <row r="75" spans="1:9" ht="26.1" customHeight="1" x14ac:dyDescent="0.25">
      <c r="A75" s="1" t="s">
        <v>5196</v>
      </c>
      <c r="B75" s="2" t="s">
        <v>5197</v>
      </c>
      <c r="C75" s="2" t="s">
        <v>5198</v>
      </c>
      <c r="D75" s="6" t="s">
        <v>5188</v>
      </c>
      <c r="E75" s="3">
        <v>68064</v>
      </c>
      <c r="F75" s="4">
        <v>10613</v>
      </c>
      <c r="G75" s="8">
        <v>14</v>
      </c>
      <c r="H75" s="5">
        <v>45163</v>
      </c>
      <c r="I75" s="6" t="s">
        <v>129</v>
      </c>
    </row>
    <row r="76" spans="1:9" ht="26.1" customHeight="1" x14ac:dyDescent="0.25">
      <c r="A76" s="1" t="s">
        <v>5199</v>
      </c>
      <c r="B76" s="2" t="s">
        <v>5200</v>
      </c>
      <c r="C76" s="2" t="s">
        <v>5201</v>
      </c>
      <c r="D76" s="6" t="s">
        <v>5083</v>
      </c>
      <c r="E76" s="3">
        <v>64658.54</v>
      </c>
      <c r="F76" s="4">
        <v>11773</v>
      </c>
      <c r="G76" s="4">
        <v>16</v>
      </c>
      <c r="H76" s="5">
        <v>45002</v>
      </c>
      <c r="I76" s="6" t="s">
        <v>4</v>
      </c>
    </row>
    <row r="77" spans="1:9" ht="26.1" customHeight="1" x14ac:dyDescent="0.25">
      <c r="A77" s="1" t="s">
        <v>5202</v>
      </c>
      <c r="B77" s="2" t="s">
        <v>5203</v>
      </c>
      <c r="C77" s="2" t="s">
        <v>5204</v>
      </c>
      <c r="D77" s="6" t="s">
        <v>4970</v>
      </c>
      <c r="E77" s="3">
        <v>62178.95</v>
      </c>
      <c r="F77" s="4">
        <v>9868</v>
      </c>
      <c r="G77" s="8">
        <v>15</v>
      </c>
      <c r="H77" s="5">
        <v>45093</v>
      </c>
      <c r="I77" s="6" t="s">
        <v>25</v>
      </c>
    </row>
    <row r="78" spans="1:9" ht="26.1" customHeight="1" x14ac:dyDescent="0.25">
      <c r="A78" s="1" t="s">
        <v>5205</v>
      </c>
      <c r="B78" s="2" t="s">
        <v>5206</v>
      </c>
      <c r="C78" s="2" t="s">
        <v>5206</v>
      </c>
      <c r="D78" s="6" t="s">
        <v>4984</v>
      </c>
      <c r="E78" s="3">
        <v>61011.55999999999</v>
      </c>
      <c r="F78" s="4">
        <v>9370</v>
      </c>
      <c r="G78" s="8">
        <v>23</v>
      </c>
      <c r="H78" s="5">
        <v>44946</v>
      </c>
      <c r="I78" s="12" t="s">
        <v>5207</v>
      </c>
    </row>
    <row r="79" spans="1:9" ht="26.1" customHeight="1" x14ac:dyDescent="0.25">
      <c r="A79" s="1" t="s">
        <v>5208</v>
      </c>
      <c r="B79" s="2" t="s">
        <v>5209</v>
      </c>
      <c r="C79" s="2" t="s">
        <v>5210</v>
      </c>
      <c r="D79" s="6" t="s">
        <v>4970</v>
      </c>
      <c r="E79" s="3">
        <v>59174.180000000008</v>
      </c>
      <c r="F79" s="4">
        <v>9605</v>
      </c>
      <c r="G79" s="8">
        <v>18</v>
      </c>
      <c r="H79" s="5">
        <v>45086</v>
      </c>
      <c r="I79" s="6" t="s">
        <v>10</v>
      </c>
    </row>
    <row r="80" spans="1:9" ht="26.1" customHeight="1" x14ac:dyDescent="0.25">
      <c r="A80" s="1" t="s">
        <v>5211</v>
      </c>
      <c r="B80" s="2" t="s">
        <v>5212</v>
      </c>
      <c r="C80" s="2" t="s">
        <v>5212</v>
      </c>
      <c r="D80" s="6" t="s">
        <v>4970</v>
      </c>
      <c r="E80" s="3">
        <v>54029.729999999996</v>
      </c>
      <c r="F80" s="4">
        <v>8687</v>
      </c>
      <c r="G80" s="4">
        <v>16</v>
      </c>
      <c r="H80" s="5">
        <v>45030</v>
      </c>
      <c r="I80" s="6" t="s">
        <v>5173</v>
      </c>
    </row>
    <row r="81" spans="1:9" ht="26.1" customHeight="1" x14ac:dyDescent="0.25">
      <c r="A81" s="1" t="s">
        <v>5213</v>
      </c>
      <c r="B81" s="2" t="s">
        <v>5214</v>
      </c>
      <c r="C81" s="2" t="s">
        <v>5214</v>
      </c>
      <c r="D81" s="6" t="s">
        <v>5215</v>
      </c>
      <c r="E81" s="3">
        <v>53174</v>
      </c>
      <c r="F81" s="4">
        <v>8050</v>
      </c>
      <c r="G81" s="4">
        <v>17</v>
      </c>
      <c r="H81" s="5">
        <v>45030</v>
      </c>
      <c r="I81" s="6" t="s">
        <v>129</v>
      </c>
    </row>
    <row r="82" spans="1:9" ht="26.1" customHeight="1" x14ac:dyDescent="0.25">
      <c r="A82" s="1" t="s">
        <v>5216</v>
      </c>
      <c r="B82" s="2" t="s">
        <v>5217</v>
      </c>
      <c r="C82" s="2" t="s">
        <v>5218</v>
      </c>
      <c r="D82" s="6" t="s">
        <v>4970</v>
      </c>
      <c r="E82" s="3">
        <v>51702.26</v>
      </c>
      <c r="F82" s="4">
        <v>7437</v>
      </c>
      <c r="G82" s="8">
        <v>15</v>
      </c>
      <c r="H82" s="5">
        <v>45240</v>
      </c>
      <c r="I82" s="6" t="s">
        <v>4</v>
      </c>
    </row>
    <row r="83" spans="1:9" ht="26.1" customHeight="1" x14ac:dyDescent="0.25">
      <c r="A83" s="1" t="s">
        <v>5219</v>
      </c>
      <c r="B83" s="2" t="s">
        <v>5220</v>
      </c>
      <c r="C83" s="2" t="s">
        <v>5221</v>
      </c>
      <c r="D83" s="6" t="s">
        <v>5222</v>
      </c>
      <c r="E83" s="3">
        <v>50434</v>
      </c>
      <c r="F83" s="4">
        <v>10953</v>
      </c>
      <c r="G83" s="4">
        <v>15</v>
      </c>
      <c r="H83" s="5">
        <v>45128</v>
      </c>
      <c r="I83" s="6" t="s">
        <v>129</v>
      </c>
    </row>
    <row r="84" spans="1:9" ht="26.1" customHeight="1" x14ac:dyDescent="0.25">
      <c r="A84" s="1" t="s">
        <v>5223</v>
      </c>
      <c r="B84" s="2" t="s">
        <v>5224</v>
      </c>
      <c r="C84" s="2" t="s">
        <v>5225</v>
      </c>
      <c r="D84" s="6" t="s">
        <v>5083</v>
      </c>
      <c r="E84" s="3">
        <v>49520.020000000004</v>
      </c>
      <c r="F84" s="4">
        <v>7738</v>
      </c>
      <c r="G84" s="8">
        <v>16</v>
      </c>
      <c r="H84" s="5">
        <v>45254</v>
      </c>
      <c r="I84" s="6" t="s">
        <v>4</v>
      </c>
    </row>
    <row r="85" spans="1:9" ht="26.1" customHeight="1" x14ac:dyDescent="0.25">
      <c r="A85" s="1" t="s">
        <v>5226</v>
      </c>
      <c r="B85" s="2" t="s">
        <v>5227</v>
      </c>
      <c r="C85" s="2" t="s">
        <v>5228</v>
      </c>
      <c r="D85" s="6" t="s">
        <v>4970</v>
      </c>
      <c r="E85" s="3">
        <v>48868.7</v>
      </c>
      <c r="F85" s="4">
        <v>7934</v>
      </c>
      <c r="G85" s="8">
        <v>12</v>
      </c>
      <c r="H85" s="5">
        <v>44981</v>
      </c>
      <c r="I85" s="6" t="s">
        <v>45</v>
      </c>
    </row>
    <row r="86" spans="1:9" ht="26.1" customHeight="1" x14ac:dyDescent="0.25">
      <c r="A86" s="1" t="s">
        <v>5229</v>
      </c>
      <c r="B86" s="2" t="s">
        <v>5230</v>
      </c>
      <c r="C86" s="2" t="s">
        <v>5231</v>
      </c>
      <c r="D86" s="6" t="s">
        <v>5232</v>
      </c>
      <c r="E86" s="3">
        <v>47928.22</v>
      </c>
      <c r="F86" s="4">
        <v>6685</v>
      </c>
      <c r="G86" s="4">
        <v>15</v>
      </c>
      <c r="H86" s="5">
        <v>45044</v>
      </c>
      <c r="I86" s="6" t="s">
        <v>4</v>
      </c>
    </row>
    <row r="87" spans="1:9" ht="26.1" customHeight="1" x14ac:dyDescent="0.25">
      <c r="A87" s="1" t="s">
        <v>5233</v>
      </c>
      <c r="B87" s="2" t="s">
        <v>5234</v>
      </c>
      <c r="C87" s="2" t="s">
        <v>5235</v>
      </c>
      <c r="D87" s="6" t="s">
        <v>5236</v>
      </c>
      <c r="E87" s="3">
        <v>47755.47</v>
      </c>
      <c r="F87" s="4">
        <v>7694</v>
      </c>
      <c r="G87" s="4">
        <v>5</v>
      </c>
      <c r="H87" s="5">
        <v>45012</v>
      </c>
      <c r="I87" s="6" t="s">
        <v>220</v>
      </c>
    </row>
    <row r="88" spans="1:9" ht="26.1" customHeight="1" x14ac:dyDescent="0.25">
      <c r="A88" s="1" t="s">
        <v>5237</v>
      </c>
      <c r="B88" s="2" t="s">
        <v>5238</v>
      </c>
      <c r="C88" s="2" t="s">
        <v>5238</v>
      </c>
      <c r="D88" s="6" t="s">
        <v>4984</v>
      </c>
      <c r="E88" s="3">
        <v>46105.03</v>
      </c>
      <c r="F88" s="4">
        <v>7463</v>
      </c>
      <c r="G88" s="8">
        <v>14</v>
      </c>
      <c r="H88" s="5">
        <v>45219</v>
      </c>
      <c r="I88" s="6" t="s">
        <v>5239</v>
      </c>
    </row>
    <row r="89" spans="1:9" ht="26.1" customHeight="1" x14ac:dyDescent="0.25">
      <c r="A89" s="1" t="s">
        <v>5240</v>
      </c>
      <c r="B89" s="2" t="s">
        <v>5241</v>
      </c>
      <c r="C89" s="2" t="s">
        <v>5242</v>
      </c>
      <c r="D89" s="6" t="s">
        <v>4970</v>
      </c>
      <c r="E89" s="3">
        <v>46034.58</v>
      </c>
      <c r="F89" s="4">
        <v>7393</v>
      </c>
      <c r="G89" s="4">
        <v>15</v>
      </c>
      <c r="H89" s="5">
        <v>45002</v>
      </c>
      <c r="I89" s="6" t="s">
        <v>25</v>
      </c>
    </row>
    <row r="90" spans="1:9" ht="26.1" customHeight="1" x14ac:dyDescent="0.25">
      <c r="A90" s="1" t="s">
        <v>5243</v>
      </c>
      <c r="B90" s="2" t="s">
        <v>5244</v>
      </c>
      <c r="C90" s="2" t="s">
        <v>5245</v>
      </c>
      <c r="D90" s="6" t="s">
        <v>5083</v>
      </c>
      <c r="E90" s="3">
        <v>45939.839999999997</v>
      </c>
      <c r="F90" s="4">
        <v>9546</v>
      </c>
      <c r="G90" s="4">
        <v>19</v>
      </c>
      <c r="H90" s="5">
        <v>45045</v>
      </c>
      <c r="I90" s="6" t="s">
        <v>5091</v>
      </c>
    </row>
    <row r="91" spans="1:9" ht="26.1" customHeight="1" x14ac:dyDescent="0.25">
      <c r="A91" s="1" t="s">
        <v>5246</v>
      </c>
      <c r="B91" s="13" t="s">
        <v>5247</v>
      </c>
      <c r="C91" s="13" t="s">
        <v>5248</v>
      </c>
      <c r="D91" s="6" t="s">
        <v>5083</v>
      </c>
      <c r="E91" s="3">
        <v>45453.789999999994</v>
      </c>
      <c r="F91" s="4">
        <v>7426</v>
      </c>
      <c r="G91" s="8">
        <v>17</v>
      </c>
      <c r="H91" s="5">
        <v>44932</v>
      </c>
      <c r="I91" s="12" t="s">
        <v>5091</v>
      </c>
    </row>
    <row r="92" spans="1:9" ht="26.1" customHeight="1" x14ac:dyDescent="0.25">
      <c r="A92" s="1" t="s">
        <v>5249</v>
      </c>
      <c r="B92" s="2" t="s">
        <v>5250</v>
      </c>
      <c r="C92" s="2" t="s">
        <v>5251</v>
      </c>
      <c r="D92" s="6" t="s">
        <v>4970</v>
      </c>
      <c r="E92" s="3">
        <v>45027.5</v>
      </c>
      <c r="F92" s="4">
        <v>6568</v>
      </c>
      <c r="G92" s="4">
        <v>15</v>
      </c>
      <c r="H92" s="5">
        <v>45191</v>
      </c>
      <c r="I92" s="6" t="s">
        <v>505</v>
      </c>
    </row>
    <row r="93" spans="1:9" ht="26.1" customHeight="1" x14ac:dyDescent="0.25">
      <c r="A93" s="1" t="s">
        <v>5252</v>
      </c>
      <c r="B93" s="2" t="s">
        <v>5253</v>
      </c>
      <c r="C93" s="2" t="s">
        <v>5254</v>
      </c>
      <c r="D93" s="6" t="s">
        <v>5255</v>
      </c>
      <c r="E93" s="3">
        <v>44720.949999999975</v>
      </c>
      <c r="F93" s="4">
        <v>7180</v>
      </c>
      <c r="G93" s="8">
        <v>20</v>
      </c>
      <c r="H93" s="5">
        <v>45254</v>
      </c>
      <c r="I93" s="6" t="s">
        <v>220</v>
      </c>
    </row>
    <row r="94" spans="1:9" ht="26.1" customHeight="1" x14ac:dyDescent="0.25">
      <c r="A94" s="1" t="s">
        <v>5256</v>
      </c>
      <c r="B94" s="2" t="s">
        <v>5257</v>
      </c>
      <c r="C94" s="2" t="s">
        <v>5258</v>
      </c>
      <c r="D94" s="6" t="s">
        <v>4974</v>
      </c>
      <c r="E94" s="3">
        <v>43367.549999999996</v>
      </c>
      <c r="F94" s="4">
        <v>6386</v>
      </c>
      <c r="G94" s="8">
        <v>10</v>
      </c>
      <c r="H94" s="5">
        <v>44967</v>
      </c>
      <c r="I94" s="6" t="s">
        <v>4</v>
      </c>
    </row>
    <row r="95" spans="1:9" ht="26.1" customHeight="1" x14ac:dyDescent="0.25">
      <c r="A95" s="1" t="s">
        <v>5259</v>
      </c>
      <c r="B95" s="10" t="s">
        <v>5260</v>
      </c>
      <c r="C95" s="2" t="s">
        <v>5261</v>
      </c>
      <c r="D95" s="6" t="s">
        <v>5262</v>
      </c>
      <c r="E95" s="3">
        <v>42730.09</v>
      </c>
      <c r="F95" s="4">
        <v>7544</v>
      </c>
      <c r="G95" s="8">
        <v>8</v>
      </c>
      <c r="H95" s="5">
        <v>45156</v>
      </c>
      <c r="I95" s="6" t="s">
        <v>505</v>
      </c>
    </row>
    <row r="96" spans="1:9" ht="26.1" customHeight="1" x14ac:dyDescent="0.25">
      <c r="A96" s="1" t="s">
        <v>5263</v>
      </c>
      <c r="B96" s="2" t="s">
        <v>5264</v>
      </c>
      <c r="C96" s="2" t="s">
        <v>5265</v>
      </c>
      <c r="D96" s="6" t="s">
        <v>5083</v>
      </c>
      <c r="E96" s="3">
        <v>41925.32</v>
      </c>
      <c r="F96" s="4">
        <v>8121</v>
      </c>
      <c r="G96" s="8">
        <v>20</v>
      </c>
      <c r="H96" s="5">
        <v>45240</v>
      </c>
      <c r="I96" s="6" t="s">
        <v>4</v>
      </c>
    </row>
    <row r="97" spans="1:9" ht="26.1" customHeight="1" x14ac:dyDescent="0.25">
      <c r="A97" s="1" t="s">
        <v>5266</v>
      </c>
      <c r="B97" s="2" t="s">
        <v>5267</v>
      </c>
      <c r="C97" s="2" t="s">
        <v>5268</v>
      </c>
      <c r="D97" s="6" t="s">
        <v>5192</v>
      </c>
      <c r="E97" s="3">
        <v>41679</v>
      </c>
      <c r="F97" s="4">
        <v>8594</v>
      </c>
      <c r="G97" s="4">
        <v>18</v>
      </c>
      <c r="H97" s="5">
        <v>45170</v>
      </c>
      <c r="I97" s="6" t="s">
        <v>129</v>
      </c>
    </row>
    <row r="98" spans="1:9" ht="26.1" customHeight="1" x14ac:dyDescent="0.25">
      <c r="A98" s="1" t="s">
        <v>5269</v>
      </c>
      <c r="B98" s="2" t="s">
        <v>5270</v>
      </c>
      <c r="C98" s="2" t="s">
        <v>5271</v>
      </c>
      <c r="D98" s="6" t="s">
        <v>5192</v>
      </c>
      <c r="E98" s="3">
        <v>40643.279999999999</v>
      </c>
      <c r="F98" s="4">
        <v>8289</v>
      </c>
      <c r="G98" s="4">
        <v>13</v>
      </c>
      <c r="H98" s="5">
        <v>45016</v>
      </c>
      <c r="I98" s="6" t="s">
        <v>1864</v>
      </c>
    </row>
    <row r="99" spans="1:9" ht="26.1" customHeight="1" x14ac:dyDescent="0.25">
      <c r="A99" s="1" t="s">
        <v>5272</v>
      </c>
      <c r="B99" s="10" t="s">
        <v>5273</v>
      </c>
      <c r="C99" s="2" t="s">
        <v>5274</v>
      </c>
      <c r="D99" s="6" t="s">
        <v>4970</v>
      </c>
      <c r="E99" s="3">
        <v>39251.159999999996</v>
      </c>
      <c r="F99" s="4">
        <v>6649</v>
      </c>
      <c r="G99" s="8">
        <v>15</v>
      </c>
      <c r="H99" s="5">
        <v>45156</v>
      </c>
      <c r="I99" s="6" t="s">
        <v>25</v>
      </c>
    </row>
    <row r="100" spans="1:9" ht="26.1" customHeight="1" x14ac:dyDescent="0.25">
      <c r="A100" s="1" t="s">
        <v>5275</v>
      </c>
      <c r="B100" s="2" t="s">
        <v>5276</v>
      </c>
      <c r="C100" s="2" t="s">
        <v>5277</v>
      </c>
      <c r="D100" s="6" t="s">
        <v>4970</v>
      </c>
      <c r="E100" s="3">
        <v>38417.17</v>
      </c>
      <c r="F100" s="4">
        <v>5285</v>
      </c>
      <c r="G100" s="8">
        <v>14</v>
      </c>
      <c r="H100" s="5">
        <v>44981</v>
      </c>
      <c r="I100" s="6" t="s">
        <v>10</v>
      </c>
    </row>
    <row r="101" spans="1:9" ht="26.1" customHeight="1" x14ac:dyDescent="0.25">
      <c r="A101" s="1" t="s">
        <v>5278</v>
      </c>
      <c r="B101" s="2" t="s">
        <v>5279</v>
      </c>
      <c r="C101" s="2" t="s">
        <v>5279</v>
      </c>
      <c r="D101" s="6" t="s">
        <v>5192</v>
      </c>
      <c r="E101" s="3">
        <v>37029</v>
      </c>
      <c r="F101" s="4">
        <v>7527</v>
      </c>
      <c r="G101" s="4">
        <v>15</v>
      </c>
      <c r="H101" s="5">
        <v>45191</v>
      </c>
      <c r="I101" s="6" t="s">
        <v>129</v>
      </c>
    </row>
    <row r="102" spans="1:9" ht="26.1" customHeight="1" x14ac:dyDescent="0.25">
      <c r="A102" s="1" t="s">
        <v>5280</v>
      </c>
      <c r="B102" s="2" t="s">
        <v>5281</v>
      </c>
      <c r="C102" s="2" t="s">
        <v>5281</v>
      </c>
      <c r="D102" s="6" t="s">
        <v>5282</v>
      </c>
      <c r="E102" s="3">
        <v>35768.74</v>
      </c>
      <c r="F102" s="4">
        <v>5616</v>
      </c>
      <c r="G102" s="4">
        <v>12</v>
      </c>
      <c r="H102" s="5">
        <v>45030</v>
      </c>
      <c r="I102" s="6" t="s">
        <v>45</v>
      </c>
    </row>
    <row r="103" spans="1:9" ht="26.1" customHeight="1" x14ac:dyDescent="0.25">
      <c r="A103" s="1" t="s">
        <v>5283</v>
      </c>
      <c r="B103" s="2" t="s">
        <v>5284</v>
      </c>
      <c r="C103" s="2" t="s">
        <v>5285</v>
      </c>
      <c r="D103" s="6" t="s">
        <v>5286</v>
      </c>
      <c r="E103" s="3">
        <v>35674.9</v>
      </c>
      <c r="F103" s="4">
        <v>5736</v>
      </c>
      <c r="G103" s="8">
        <v>18</v>
      </c>
      <c r="H103" s="5">
        <v>44960</v>
      </c>
      <c r="I103" s="6" t="s">
        <v>16</v>
      </c>
    </row>
    <row r="104" spans="1:9" ht="26.1" customHeight="1" x14ac:dyDescent="0.25">
      <c r="A104" s="1" t="s">
        <v>5287</v>
      </c>
      <c r="B104" s="2" t="s">
        <v>5288</v>
      </c>
      <c r="C104" s="2" t="s">
        <v>5289</v>
      </c>
      <c r="D104" s="6" t="s">
        <v>4970</v>
      </c>
      <c r="E104" s="3">
        <v>34233.22</v>
      </c>
      <c r="F104" s="4">
        <v>5057</v>
      </c>
      <c r="G104" s="4">
        <v>12</v>
      </c>
      <c r="H104" s="5">
        <v>45135</v>
      </c>
      <c r="I104" s="6" t="s">
        <v>4</v>
      </c>
    </row>
    <row r="105" spans="1:9" ht="26.1" customHeight="1" x14ac:dyDescent="0.25">
      <c r="A105" s="1" t="s">
        <v>5290</v>
      </c>
      <c r="B105" s="2" t="s">
        <v>5291</v>
      </c>
      <c r="C105" s="2" t="s">
        <v>5292</v>
      </c>
      <c r="D105" s="6" t="s">
        <v>5120</v>
      </c>
      <c r="E105" s="3">
        <v>33936</v>
      </c>
      <c r="F105" s="4">
        <v>6844</v>
      </c>
      <c r="G105" s="4">
        <v>18</v>
      </c>
      <c r="H105" s="5">
        <v>45268</v>
      </c>
      <c r="I105" s="6" t="s">
        <v>129</v>
      </c>
    </row>
    <row r="106" spans="1:9" ht="26.1" customHeight="1" x14ac:dyDescent="0.25">
      <c r="A106" s="1" t="s">
        <v>5293</v>
      </c>
      <c r="B106" s="2" t="s">
        <v>5294</v>
      </c>
      <c r="C106" s="2" t="s">
        <v>5295</v>
      </c>
      <c r="D106" s="6" t="s">
        <v>4970</v>
      </c>
      <c r="E106" s="3">
        <v>33855.83</v>
      </c>
      <c r="F106" s="4">
        <v>4780</v>
      </c>
      <c r="G106" s="4">
        <v>14</v>
      </c>
      <c r="H106" s="5">
        <v>45268</v>
      </c>
      <c r="I106" s="6" t="s">
        <v>45</v>
      </c>
    </row>
    <row r="107" spans="1:9" ht="26.1" customHeight="1" x14ac:dyDescent="0.25">
      <c r="A107" s="1" t="s">
        <v>5296</v>
      </c>
      <c r="B107" s="2" t="s">
        <v>5297</v>
      </c>
      <c r="C107" s="2" t="s">
        <v>5298</v>
      </c>
      <c r="D107" s="6" t="s">
        <v>4970</v>
      </c>
      <c r="E107" s="3">
        <v>33742.619999999995</v>
      </c>
      <c r="F107" s="4">
        <v>5143</v>
      </c>
      <c r="G107" s="4">
        <v>17</v>
      </c>
      <c r="H107" s="5">
        <v>45023</v>
      </c>
      <c r="I107" s="6" t="s">
        <v>5091</v>
      </c>
    </row>
    <row r="108" spans="1:9" ht="26.1" customHeight="1" x14ac:dyDescent="0.25">
      <c r="A108" s="1" t="s">
        <v>5299</v>
      </c>
      <c r="B108" s="2" t="s">
        <v>5300</v>
      </c>
      <c r="C108" s="2">
        <v>65</v>
      </c>
      <c r="D108" s="6" t="s">
        <v>4970</v>
      </c>
      <c r="E108" s="3">
        <v>33405.53</v>
      </c>
      <c r="F108" s="4">
        <v>5110</v>
      </c>
      <c r="G108" s="4">
        <v>13</v>
      </c>
      <c r="H108" s="5">
        <v>45016</v>
      </c>
      <c r="I108" s="6" t="s">
        <v>45</v>
      </c>
    </row>
    <row r="109" spans="1:9" ht="26.1" customHeight="1" x14ac:dyDescent="0.25">
      <c r="A109" s="1" t="s">
        <v>5301</v>
      </c>
      <c r="B109" s="2" t="s">
        <v>5302</v>
      </c>
      <c r="C109" s="2" t="s">
        <v>5303</v>
      </c>
      <c r="D109" s="6" t="s">
        <v>4970</v>
      </c>
      <c r="E109" s="3">
        <v>32326.9</v>
      </c>
      <c r="F109" s="4">
        <v>5048</v>
      </c>
      <c r="G109" s="4">
        <v>14</v>
      </c>
      <c r="H109" s="5">
        <v>45198</v>
      </c>
      <c r="I109" s="6" t="s">
        <v>5091</v>
      </c>
    </row>
    <row r="110" spans="1:9" ht="26.1" customHeight="1" x14ac:dyDescent="0.25">
      <c r="A110" s="1" t="s">
        <v>5304</v>
      </c>
      <c r="B110" s="2" t="s">
        <v>5305</v>
      </c>
      <c r="C110" s="2" t="s">
        <v>5306</v>
      </c>
      <c r="D110" s="6" t="s">
        <v>4970</v>
      </c>
      <c r="E110" s="3">
        <v>30808.97</v>
      </c>
      <c r="F110" s="4">
        <v>6617</v>
      </c>
      <c r="G110" s="4">
        <v>19</v>
      </c>
      <c r="H110" s="5">
        <v>45058</v>
      </c>
      <c r="I110" s="6" t="s">
        <v>4</v>
      </c>
    </row>
    <row r="111" spans="1:9" ht="26.1" customHeight="1" x14ac:dyDescent="0.25">
      <c r="A111" s="1" t="s">
        <v>5307</v>
      </c>
      <c r="B111" s="2" t="s">
        <v>5308</v>
      </c>
      <c r="C111" s="2" t="s">
        <v>5308</v>
      </c>
      <c r="D111" s="6" t="s">
        <v>4984</v>
      </c>
      <c r="E111" s="3">
        <v>30662.95</v>
      </c>
      <c r="F111" s="4">
        <v>4663</v>
      </c>
      <c r="G111" s="8">
        <v>12</v>
      </c>
      <c r="H111" s="5">
        <v>45219</v>
      </c>
      <c r="I111" s="6" t="s">
        <v>2232</v>
      </c>
    </row>
    <row r="112" spans="1:9" ht="26.1" customHeight="1" x14ac:dyDescent="0.25">
      <c r="A112" s="1" t="s">
        <v>5309</v>
      </c>
      <c r="B112" s="2" t="s">
        <v>5310</v>
      </c>
      <c r="C112" s="2" t="s">
        <v>5311</v>
      </c>
      <c r="D112" s="6" t="s">
        <v>4970</v>
      </c>
      <c r="E112" s="3">
        <v>30282.720000000001</v>
      </c>
      <c r="F112" s="4">
        <v>4435</v>
      </c>
      <c r="G112" s="4">
        <v>16</v>
      </c>
      <c r="H112" s="5">
        <v>44995</v>
      </c>
      <c r="I112" s="6" t="s">
        <v>426</v>
      </c>
    </row>
    <row r="113" spans="1:9" ht="26.1" customHeight="1" x14ac:dyDescent="0.25">
      <c r="A113" s="1" t="s">
        <v>5312</v>
      </c>
      <c r="B113" s="2" t="s">
        <v>5313</v>
      </c>
      <c r="C113" s="2" t="s">
        <v>5314</v>
      </c>
      <c r="D113" s="6" t="s">
        <v>4970</v>
      </c>
      <c r="E113" s="3">
        <v>29674.14</v>
      </c>
      <c r="F113" s="4">
        <v>4369</v>
      </c>
      <c r="G113" s="8">
        <v>17</v>
      </c>
      <c r="H113" s="5">
        <v>45212</v>
      </c>
      <c r="I113" s="6" t="s">
        <v>4</v>
      </c>
    </row>
    <row r="114" spans="1:9" ht="26.1" customHeight="1" x14ac:dyDescent="0.25">
      <c r="A114" s="1" t="s">
        <v>5315</v>
      </c>
      <c r="B114" s="2" t="s">
        <v>5316</v>
      </c>
      <c r="C114" s="2" t="s">
        <v>5317</v>
      </c>
      <c r="D114" s="6" t="s">
        <v>5318</v>
      </c>
      <c r="E114" s="3">
        <v>28893.99</v>
      </c>
      <c r="F114" s="4">
        <v>6255</v>
      </c>
      <c r="G114" s="4">
        <v>16</v>
      </c>
      <c r="H114" s="5">
        <v>45261</v>
      </c>
      <c r="I114" s="6" t="s">
        <v>1864</v>
      </c>
    </row>
    <row r="115" spans="1:9" ht="26.1" customHeight="1" x14ac:dyDescent="0.25">
      <c r="A115" s="1" t="s">
        <v>5319</v>
      </c>
      <c r="B115" s="2" t="s">
        <v>5320</v>
      </c>
      <c r="C115" s="2" t="s">
        <v>5321</v>
      </c>
      <c r="D115" s="6" t="s">
        <v>4970</v>
      </c>
      <c r="E115" s="3">
        <v>28863.14</v>
      </c>
      <c r="F115" s="4">
        <v>4908</v>
      </c>
      <c r="G115" s="8">
        <v>18</v>
      </c>
      <c r="H115" s="5">
        <v>44953</v>
      </c>
      <c r="I115" s="6" t="s">
        <v>4</v>
      </c>
    </row>
    <row r="116" spans="1:9" ht="26.1" customHeight="1" x14ac:dyDescent="0.25">
      <c r="A116" s="1" t="s">
        <v>5322</v>
      </c>
      <c r="B116" s="2" t="s">
        <v>5323</v>
      </c>
      <c r="C116" s="2" t="s">
        <v>5324</v>
      </c>
      <c r="D116" s="6" t="s">
        <v>5325</v>
      </c>
      <c r="E116" s="3">
        <v>28282.74</v>
      </c>
      <c r="F116" s="4">
        <v>4541</v>
      </c>
      <c r="G116" s="4">
        <v>19</v>
      </c>
      <c r="H116" s="5">
        <v>45012</v>
      </c>
      <c r="I116" s="11" t="s">
        <v>220</v>
      </c>
    </row>
    <row r="117" spans="1:9" ht="26.1" customHeight="1" x14ac:dyDescent="0.25">
      <c r="A117" s="1" t="s">
        <v>5326</v>
      </c>
      <c r="B117" s="2" t="s">
        <v>5327</v>
      </c>
      <c r="C117" s="2" t="s">
        <v>5328</v>
      </c>
      <c r="D117" s="6" t="s">
        <v>4970</v>
      </c>
      <c r="E117" s="3">
        <v>27072.32</v>
      </c>
      <c r="F117" s="4">
        <v>4469</v>
      </c>
      <c r="G117" s="4">
        <v>13</v>
      </c>
      <c r="H117" s="5">
        <v>45135</v>
      </c>
      <c r="I117" s="6" t="s">
        <v>16</v>
      </c>
    </row>
    <row r="118" spans="1:9" ht="26.1" customHeight="1" x14ac:dyDescent="0.25">
      <c r="A118" s="1" t="s">
        <v>5329</v>
      </c>
      <c r="B118" s="9" t="s">
        <v>5330</v>
      </c>
      <c r="C118" s="9" t="s">
        <v>5331</v>
      </c>
      <c r="D118" s="6" t="s">
        <v>5318</v>
      </c>
      <c r="E118" s="3">
        <v>26765</v>
      </c>
      <c r="F118" s="4">
        <v>5701</v>
      </c>
      <c r="G118" s="4">
        <v>18</v>
      </c>
      <c r="H118" s="5">
        <v>44988</v>
      </c>
      <c r="I118" s="11" t="s">
        <v>129</v>
      </c>
    </row>
    <row r="119" spans="1:9" ht="26.1" customHeight="1" x14ac:dyDescent="0.25">
      <c r="A119" s="1" t="s">
        <v>5332</v>
      </c>
      <c r="B119" s="2" t="s">
        <v>5333</v>
      </c>
      <c r="C119" s="2" t="s">
        <v>5334</v>
      </c>
      <c r="D119" s="6" t="s">
        <v>5083</v>
      </c>
      <c r="E119" s="3">
        <v>27377</v>
      </c>
      <c r="F119" s="4">
        <v>6644</v>
      </c>
      <c r="G119" s="4">
        <v>18</v>
      </c>
      <c r="H119" s="5">
        <v>45051</v>
      </c>
      <c r="I119" s="6" t="s">
        <v>439</v>
      </c>
    </row>
    <row r="120" spans="1:9" ht="26.1" customHeight="1" x14ac:dyDescent="0.25">
      <c r="A120" s="1" t="s">
        <v>5335</v>
      </c>
      <c r="B120" s="2" t="s">
        <v>5336</v>
      </c>
      <c r="C120" s="2" t="s">
        <v>5336</v>
      </c>
      <c r="D120" s="6" t="s">
        <v>5337</v>
      </c>
      <c r="E120" s="3">
        <v>26317.69</v>
      </c>
      <c r="F120" s="4">
        <v>5051</v>
      </c>
      <c r="G120" s="8">
        <v>16</v>
      </c>
      <c r="H120" s="5">
        <v>45233</v>
      </c>
      <c r="I120" s="6" t="s">
        <v>1864</v>
      </c>
    </row>
    <row r="121" spans="1:9" ht="26.1" customHeight="1" x14ac:dyDescent="0.25">
      <c r="A121" s="1" t="s">
        <v>5338</v>
      </c>
      <c r="B121" s="2" t="s">
        <v>5339</v>
      </c>
      <c r="C121" s="2" t="s">
        <v>5339</v>
      </c>
      <c r="D121" s="6" t="s">
        <v>4984</v>
      </c>
      <c r="E121" s="3">
        <v>26140.79</v>
      </c>
      <c r="F121" s="4">
        <v>3499</v>
      </c>
      <c r="G121" s="8">
        <v>5</v>
      </c>
      <c r="H121" s="5">
        <v>45261</v>
      </c>
      <c r="I121" s="6" t="s">
        <v>5340</v>
      </c>
    </row>
    <row r="122" spans="1:9" ht="26.1" customHeight="1" x14ac:dyDescent="0.25">
      <c r="A122" s="1" t="s">
        <v>5341</v>
      </c>
      <c r="B122" s="2" t="s">
        <v>5342</v>
      </c>
      <c r="C122" s="2" t="s">
        <v>5342</v>
      </c>
      <c r="D122" s="6" t="s">
        <v>4984</v>
      </c>
      <c r="E122" s="3">
        <v>25071.300000000003</v>
      </c>
      <c r="F122" s="4">
        <v>4185</v>
      </c>
      <c r="G122" s="8">
        <v>17</v>
      </c>
      <c r="H122" s="5">
        <v>44953</v>
      </c>
      <c r="I122" s="6" t="s">
        <v>541</v>
      </c>
    </row>
    <row r="123" spans="1:9" ht="26.1" customHeight="1" x14ac:dyDescent="0.25">
      <c r="A123" s="1" t="s">
        <v>5343</v>
      </c>
      <c r="B123" s="2" t="s">
        <v>5344</v>
      </c>
      <c r="C123" s="2" t="s">
        <v>5345</v>
      </c>
      <c r="D123" s="6" t="s">
        <v>4970</v>
      </c>
      <c r="E123" s="3">
        <v>24771.950000000012</v>
      </c>
      <c r="F123" s="4">
        <v>3956</v>
      </c>
      <c r="G123" s="4">
        <v>18</v>
      </c>
      <c r="H123" s="5">
        <v>45275</v>
      </c>
      <c r="I123" s="6" t="s">
        <v>220</v>
      </c>
    </row>
    <row r="124" spans="1:9" ht="26.1" customHeight="1" x14ac:dyDescent="0.25">
      <c r="A124" s="1" t="s">
        <v>5346</v>
      </c>
      <c r="B124" s="2" t="s">
        <v>5347</v>
      </c>
      <c r="C124" s="2" t="s">
        <v>5347</v>
      </c>
      <c r="D124" s="6" t="s">
        <v>4984</v>
      </c>
      <c r="E124" s="3">
        <v>24107.4</v>
      </c>
      <c r="F124" s="4">
        <v>4049</v>
      </c>
      <c r="G124" s="8">
        <v>22</v>
      </c>
      <c r="H124" s="5">
        <v>45226</v>
      </c>
      <c r="I124" s="6" t="s">
        <v>220</v>
      </c>
    </row>
    <row r="125" spans="1:9" ht="26.1" customHeight="1" x14ac:dyDescent="0.25">
      <c r="A125" s="1" t="s">
        <v>5348</v>
      </c>
      <c r="B125" s="10" t="s">
        <v>5349</v>
      </c>
      <c r="C125" s="2" t="s">
        <v>5350</v>
      </c>
      <c r="D125" s="6" t="s">
        <v>5351</v>
      </c>
      <c r="E125" s="3">
        <v>24030.3</v>
      </c>
      <c r="F125" s="4">
        <v>4272</v>
      </c>
      <c r="G125" s="8">
        <v>13</v>
      </c>
      <c r="H125" s="5">
        <v>45163</v>
      </c>
      <c r="I125" s="6" t="s">
        <v>4</v>
      </c>
    </row>
    <row r="126" spans="1:9" ht="26.1" customHeight="1" x14ac:dyDescent="0.25">
      <c r="A126" s="1" t="s">
        <v>5352</v>
      </c>
      <c r="B126" s="10" t="s">
        <v>5353</v>
      </c>
      <c r="C126" s="2" t="s">
        <v>5354</v>
      </c>
      <c r="D126" s="6" t="s">
        <v>4970</v>
      </c>
      <c r="E126" s="3">
        <v>23992.17</v>
      </c>
      <c r="F126" s="4">
        <v>3850</v>
      </c>
      <c r="G126" s="8">
        <v>13</v>
      </c>
      <c r="H126" s="5">
        <v>45156</v>
      </c>
      <c r="I126" s="6" t="s">
        <v>4</v>
      </c>
    </row>
    <row r="127" spans="1:9" ht="26.1" customHeight="1" x14ac:dyDescent="0.25">
      <c r="A127" s="1" t="s">
        <v>5355</v>
      </c>
      <c r="B127" s="2" t="s">
        <v>5356</v>
      </c>
      <c r="C127" s="2" t="s">
        <v>5356</v>
      </c>
      <c r="D127" s="6" t="s">
        <v>5083</v>
      </c>
      <c r="E127" s="3">
        <v>23477</v>
      </c>
      <c r="F127" s="4">
        <v>3517</v>
      </c>
      <c r="G127" s="4">
        <v>9</v>
      </c>
      <c r="H127" s="5">
        <v>45170</v>
      </c>
      <c r="I127" s="6" t="s">
        <v>129</v>
      </c>
    </row>
    <row r="128" spans="1:9" ht="26.1" customHeight="1" x14ac:dyDescent="0.25">
      <c r="A128" s="1" t="s">
        <v>5357</v>
      </c>
      <c r="B128" s="2" t="s">
        <v>5358</v>
      </c>
      <c r="C128" s="2" t="s">
        <v>5359</v>
      </c>
      <c r="D128" s="6" t="s">
        <v>4970</v>
      </c>
      <c r="E128" s="3">
        <v>23254.21</v>
      </c>
      <c r="F128" s="4">
        <v>3368</v>
      </c>
      <c r="G128" s="8">
        <v>10</v>
      </c>
      <c r="H128" s="5">
        <v>44967</v>
      </c>
      <c r="I128" s="11" t="s">
        <v>16</v>
      </c>
    </row>
    <row r="129" spans="1:9" ht="26.1" customHeight="1" x14ac:dyDescent="0.25">
      <c r="A129" s="1" t="s">
        <v>5360</v>
      </c>
      <c r="B129" s="2" t="s">
        <v>5361</v>
      </c>
      <c r="C129" s="2" t="s">
        <v>5362</v>
      </c>
      <c r="D129" s="6" t="s">
        <v>4970</v>
      </c>
      <c r="E129" s="3">
        <v>22982.47</v>
      </c>
      <c r="F129" s="4">
        <v>3567</v>
      </c>
      <c r="G129" s="4">
        <v>16</v>
      </c>
      <c r="H129" s="5">
        <v>45058</v>
      </c>
      <c r="I129" s="6" t="s">
        <v>4</v>
      </c>
    </row>
    <row r="130" spans="1:9" ht="26.1" customHeight="1" x14ac:dyDescent="0.25">
      <c r="A130" s="1" t="s">
        <v>5363</v>
      </c>
      <c r="B130" s="2" t="s">
        <v>5364</v>
      </c>
      <c r="C130" s="2" t="s">
        <v>5364</v>
      </c>
      <c r="D130" s="6" t="s">
        <v>4984</v>
      </c>
      <c r="E130" s="3">
        <v>22581.67</v>
      </c>
      <c r="F130" s="4">
        <v>4125</v>
      </c>
      <c r="G130" s="8">
        <v>20</v>
      </c>
      <c r="H130" s="5">
        <v>45205</v>
      </c>
      <c r="I130" s="6" t="s">
        <v>4</v>
      </c>
    </row>
    <row r="131" spans="1:9" ht="26.1" customHeight="1" x14ac:dyDescent="0.25">
      <c r="A131" s="1" t="s">
        <v>5365</v>
      </c>
      <c r="B131" s="13" t="s">
        <v>5366</v>
      </c>
      <c r="C131" s="13" t="s">
        <v>5367</v>
      </c>
      <c r="D131" s="6" t="s">
        <v>5368</v>
      </c>
      <c r="E131" s="3">
        <v>22341.09</v>
      </c>
      <c r="F131" s="4">
        <v>3569</v>
      </c>
      <c r="G131" s="8">
        <v>6</v>
      </c>
      <c r="H131" s="5">
        <v>44939</v>
      </c>
      <c r="I131" s="6" t="s">
        <v>2184</v>
      </c>
    </row>
    <row r="132" spans="1:9" ht="26.1" customHeight="1" x14ac:dyDescent="0.25">
      <c r="A132" s="1" t="s">
        <v>5369</v>
      </c>
      <c r="B132" s="2" t="s">
        <v>5370</v>
      </c>
      <c r="C132" s="2" t="s">
        <v>5371</v>
      </c>
      <c r="D132" s="6" t="s">
        <v>4970</v>
      </c>
      <c r="E132" s="3">
        <v>22048</v>
      </c>
      <c r="F132" s="4">
        <v>3238</v>
      </c>
      <c r="G132" s="8">
        <v>11</v>
      </c>
      <c r="H132" s="5">
        <v>44981</v>
      </c>
      <c r="I132" s="6" t="s">
        <v>129</v>
      </c>
    </row>
    <row r="133" spans="1:9" ht="26.1" customHeight="1" x14ac:dyDescent="0.25">
      <c r="A133" s="1" t="s">
        <v>5372</v>
      </c>
      <c r="B133" s="2" t="s">
        <v>5373</v>
      </c>
      <c r="C133" s="2" t="s">
        <v>5374</v>
      </c>
      <c r="D133" s="6" t="s">
        <v>4970</v>
      </c>
      <c r="E133" s="3">
        <v>21604.17</v>
      </c>
      <c r="F133" s="4">
        <v>3184</v>
      </c>
      <c r="G133" s="4">
        <v>16</v>
      </c>
      <c r="H133" s="5">
        <v>45058</v>
      </c>
      <c r="I133" s="6" t="s">
        <v>45</v>
      </c>
    </row>
    <row r="134" spans="1:9" ht="26.1" customHeight="1" x14ac:dyDescent="0.25">
      <c r="A134" s="1" t="s">
        <v>5375</v>
      </c>
      <c r="B134" s="2" t="s">
        <v>5376</v>
      </c>
      <c r="C134" s="2" t="s">
        <v>5376</v>
      </c>
      <c r="D134" s="6" t="s">
        <v>4984</v>
      </c>
      <c r="E134" s="3">
        <v>20190.5</v>
      </c>
      <c r="F134" s="4">
        <v>3651</v>
      </c>
      <c r="G134" s="4">
        <v>11</v>
      </c>
      <c r="H134" s="5">
        <v>45198</v>
      </c>
      <c r="I134" s="6" t="s">
        <v>1200</v>
      </c>
    </row>
    <row r="135" spans="1:9" ht="26.1" customHeight="1" x14ac:dyDescent="0.25">
      <c r="A135" s="1" t="s">
        <v>5377</v>
      </c>
      <c r="B135" s="2" t="s">
        <v>5378</v>
      </c>
      <c r="C135" s="2" t="s">
        <v>5379</v>
      </c>
      <c r="D135" s="6" t="s">
        <v>5380</v>
      </c>
      <c r="E135" s="3">
        <v>19478.400000000001</v>
      </c>
      <c r="F135" s="4">
        <v>3183</v>
      </c>
      <c r="G135" s="8">
        <v>5</v>
      </c>
      <c r="H135" s="5">
        <v>45219</v>
      </c>
      <c r="I135" s="6" t="s">
        <v>451</v>
      </c>
    </row>
    <row r="136" spans="1:9" ht="26.1" customHeight="1" x14ac:dyDescent="0.25">
      <c r="A136" s="1" t="s">
        <v>5381</v>
      </c>
      <c r="B136" s="2" t="s">
        <v>5382</v>
      </c>
      <c r="C136" s="2" t="s">
        <v>5383</v>
      </c>
      <c r="D136" s="6" t="s">
        <v>4970</v>
      </c>
      <c r="E136" s="3">
        <v>19287.3</v>
      </c>
      <c r="F136" s="4">
        <v>2766</v>
      </c>
      <c r="G136" s="4">
        <v>11</v>
      </c>
      <c r="H136" s="5">
        <v>45233</v>
      </c>
      <c r="I136" s="6" t="s">
        <v>4</v>
      </c>
    </row>
    <row r="137" spans="1:9" ht="26.1" customHeight="1" x14ac:dyDescent="0.25">
      <c r="A137" s="1" t="s">
        <v>5384</v>
      </c>
      <c r="B137" s="2" t="s">
        <v>5385</v>
      </c>
      <c r="C137" s="2" t="s">
        <v>5386</v>
      </c>
      <c r="D137" s="6" t="s">
        <v>5387</v>
      </c>
      <c r="E137" s="3">
        <v>18807</v>
      </c>
      <c r="F137" s="4">
        <v>3036</v>
      </c>
      <c r="G137" s="4">
        <v>11</v>
      </c>
      <c r="H137" s="5">
        <v>45282</v>
      </c>
      <c r="I137" s="6" t="s">
        <v>311</v>
      </c>
    </row>
    <row r="138" spans="1:9" ht="26.1" customHeight="1" x14ac:dyDescent="0.25">
      <c r="A138" s="1" t="s">
        <v>5388</v>
      </c>
      <c r="B138" s="2" t="s">
        <v>5389</v>
      </c>
      <c r="C138" s="2" t="s">
        <v>5390</v>
      </c>
      <c r="D138" s="6" t="s">
        <v>4970</v>
      </c>
      <c r="E138" s="3">
        <v>18674.039999999997</v>
      </c>
      <c r="F138" s="4">
        <v>2773</v>
      </c>
      <c r="G138" s="8">
        <v>15</v>
      </c>
      <c r="H138" s="5">
        <v>45247</v>
      </c>
      <c r="I138" s="6" t="s">
        <v>5091</v>
      </c>
    </row>
    <row r="139" spans="1:9" ht="26.1" customHeight="1" x14ac:dyDescent="0.25">
      <c r="A139" s="1" t="s">
        <v>5391</v>
      </c>
      <c r="B139" s="2" t="s">
        <v>5392</v>
      </c>
      <c r="C139" s="2" t="s">
        <v>5393</v>
      </c>
      <c r="D139" s="6" t="s">
        <v>4970</v>
      </c>
      <c r="E139" s="3">
        <v>18592.11</v>
      </c>
      <c r="F139" s="4">
        <v>3171</v>
      </c>
      <c r="G139" s="4">
        <v>16</v>
      </c>
      <c r="H139" s="5">
        <v>45072</v>
      </c>
      <c r="I139" s="6" t="s">
        <v>4</v>
      </c>
    </row>
    <row r="140" spans="1:9" ht="26.1" customHeight="1" x14ac:dyDescent="0.25">
      <c r="A140" s="1" t="s">
        <v>5394</v>
      </c>
      <c r="B140" s="2" t="s">
        <v>5395</v>
      </c>
      <c r="C140" s="2" t="s">
        <v>5396</v>
      </c>
      <c r="D140" s="6" t="s">
        <v>4970</v>
      </c>
      <c r="E140" s="3">
        <v>18521.71</v>
      </c>
      <c r="F140" s="4">
        <v>2785</v>
      </c>
      <c r="G140" s="8">
        <v>13</v>
      </c>
      <c r="H140" s="5">
        <v>44960</v>
      </c>
      <c r="I140" s="6" t="s">
        <v>10</v>
      </c>
    </row>
    <row r="141" spans="1:9" ht="26.1" customHeight="1" x14ac:dyDescent="0.25">
      <c r="A141" s="1" t="s">
        <v>5397</v>
      </c>
      <c r="B141" s="2" t="s">
        <v>5398</v>
      </c>
      <c r="C141" s="2" t="s">
        <v>5399</v>
      </c>
      <c r="D141" s="6" t="s">
        <v>5120</v>
      </c>
      <c r="E141" s="3">
        <v>18079.499999999996</v>
      </c>
      <c r="F141" s="4">
        <v>2807</v>
      </c>
      <c r="G141" s="8">
        <v>15</v>
      </c>
      <c r="H141" s="5">
        <v>44974</v>
      </c>
      <c r="I141" s="6" t="s">
        <v>4</v>
      </c>
    </row>
    <row r="142" spans="1:9" ht="26.1" customHeight="1" x14ac:dyDescent="0.25">
      <c r="A142" s="1" t="s">
        <v>5400</v>
      </c>
      <c r="B142" s="2" t="s">
        <v>5401</v>
      </c>
      <c r="C142" s="2" t="s">
        <v>5402</v>
      </c>
      <c r="D142" s="6" t="s">
        <v>5188</v>
      </c>
      <c r="E142" s="3">
        <v>17800.550000000003</v>
      </c>
      <c r="F142" s="4">
        <v>3415</v>
      </c>
      <c r="G142" s="8">
        <v>14</v>
      </c>
      <c r="H142" s="5">
        <v>45247</v>
      </c>
      <c r="I142" s="6" t="s">
        <v>439</v>
      </c>
    </row>
    <row r="143" spans="1:9" s="7" customFormat="1" ht="26.1" customHeight="1" x14ac:dyDescent="0.25">
      <c r="A143" s="1" t="s">
        <v>5403</v>
      </c>
      <c r="B143" s="2" t="s">
        <v>5407</v>
      </c>
      <c r="C143" s="2" t="s">
        <v>5407</v>
      </c>
      <c r="D143" s="6" t="s">
        <v>4984</v>
      </c>
      <c r="E143" s="3">
        <v>16978.700000000234</v>
      </c>
      <c r="F143" s="4">
        <v>2642</v>
      </c>
      <c r="G143" s="4">
        <v>7</v>
      </c>
      <c r="H143" s="5">
        <v>44848</v>
      </c>
      <c r="I143" s="6" t="s">
        <v>8</v>
      </c>
    </row>
    <row r="144" spans="1:9" ht="26.1" customHeight="1" x14ac:dyDescent="0.25">
      <c r="A144" s="1" t="s">
        <v>5406</v>
      </c>
      <c r="B144" s="2" t="s">
        <v>5404</v>
      </c>
      <c r="C144" s="2" t="s">
        <v>5405</v>
      </c>
      <c r="D144" s="6" t="s">
        <v>4970</v>
      </c>
      <c r="E144" s="3">
        <v>16581.370000000003</v>
      </c>
      <c r="F144" s="4">
        <v>2653</v>
      </c>
      <c r="G144" s="4">
        <v>3</v>
      </c>
      <c r="H144" s="5">
        <v>45047</v>
      </c>
      <c r="I144" s="6" t="s">
        <v>10</v>
      </c>
    </row>
    <row r="145" spans="1:9" ht="26.1" customHeight="1" x14ac:dyDescent="0.25">
      <c r="A145" s="1" t="s">
        <v>5408</v>
      </c>
      <c r="B145" s="10" t="s">
        <v>5409</v>
      </c>
      <c r="C145" s="2" t="s">
        <v>5410</v>
      </c>
      <c r="D145" s="6" t="s">
        <v>5083</v>
      </c>
      <c r="E145" s="3">
        <v>16297.83</v>
      </c>
      <c r="F145" s="4">
        <v>3559</v>
      </c>
      <c r="G145" s="8">
        <v>16</v>
      </c>
      <c r="H145" s="5">
        <v>45156</v>
      </c>
      <c r="I145" s="6" t="s">
        <v>4</v>
      </c>
    </row>
    <row r="146" spans="1:9" ht="26.1" customHeight="1" x14ac:dyDescent="0.25">
      <c r="A146" s="1" t="s">
        <v>5411</v>
      </c>
      <c r="B146" s="2" t="s">
        <v>5412</v>
      </c>
      <c r="C146" s="2" t="s">
        <v>5413</v>
      </c>
      <c r="D146" s="6" t="s">
        <v>4970</v>
      </c>
      <c r="E146" s="3">
        <v>15916.21</v>
      </c>
      <c r="F146" s="4">
        <v>2262</v>
      </c>
      <c r="G146" s="8">
        <v>11</v>
      </c>
      <c r="H146" s="5">
        <v>45233</v>
      </c>
      <c r="I146" s="6" t="s">
        <v>489</v>
      </c>
    </row>
    <row r="147" spans="1:9" ht="26.1" customHeight="1" x14ac:dyDescent="0.25">
      <c r="A147" s="1" t="s">
        <v>5414</v>
      </c>
      <c r="B147" s="2" t="s">
        <v>5415</v>
      </c>
      <c r="C147" s="2" t="s">
        <v>5416</v>
      </c>
      <c r="D147" s="6" t="s">
        <v>5417</v>
      </c>
      <c r="E147" s="3">
        <v>15639</v>
      </c>
      <c r="F147" s="4">
        <v>2649</v>
      </c>
      <c r="G147" s="8">
        <v>10</v>
      </c>
      <c r="H147" s="5">
        <v>45254</v>
      </c>
      <c r="I147" s="6" t="s">
        <v>311</v>
      </c>
    </row>
    <row r="148" spans="1:9" ht="26.1" customHeight="1" x14ac:dyDescent="0.25">
      <c r="A148" s="1" t="s">
        <v>5418</v>
      </c>
      <c r="B148" s="2" t="s">
        <v>5419</v>
      </c>
      <c r="C148" s="2" t="s">
        <v>5419</v>
      </c>
      <c r="D148" s="6" t="s">
        <v>5420</v>
      </c>
      <c r="E148" s="3">
        <v>15600.72</v>
      </c>
      <c r="F148" s="4">
        <v>3012</v>
      </c>
      <c r="G148" s="4">
        <v>19</v>
      </c>
      <c r="H148" s="5">
        <v>45289</v>
      </c>
      <c r="I148" s="6" t="s">
        <v>5091</v>
      </c>
    </row>
    <row r="149" spans="1:9" ht="26.1" customHeight="1" x14ac:dyDescent="0.25">
      <c r="A149" s="1" t="s">
        <v>5421</v>
      </c>
      <c r="B149" s="2" t="s">
        <v>4564</v>
      </c>
      <c r="C149" s="2" t="s">
        <v>4564</v>
      </c>
      <c r="D149" s="6" t="s">
        <v>5015</v>
      </c>
      <c r="E149" s="3">
        <v>14832.47</v>
      </c>
      <c r="F149" s="4">
        <v>2233</v>
      </c>
      <c r="G149" s="8">
        <v>8</v>
      </c>
      <c r="H149" s="5">
        <v>45205</v>
      </c>
      <c r="I149" s="6" t="s">
        <v>5340</v>
      </c>
    </row>
    <row r="150" spans="1:9" ht="26.1" customHeight="1" x14ac:dyDescent="0.25">
      <c r="A150" s="1" t="s">
        <v>5422</v>
      </c>
      <c r="B150" s="2" t="s">
        <v>5423</v>
      </c>
      <c r="C150" s="2" t="s">
        <v>5424</v>
      </c>
      <c r="D150" s="6" t="s">
        <v>5425</v>
      </c>
      <c r="E150" s="3">
        <v>14104</v>
      </c>
      <c r="F150" s="4">
        <v>3105</v>
      </c>
      <c r="G150" s="4">
        <v>18</v>
      </c>
      <c r="H150" s="5">
        <v>45037</v>
      </c>
      <c r="I150" s="6" t="s">
        <v>129</v>
      </c>
    </row>
    <row r="151" spans="1:9" ht="26.1" customHeight="1" x14ac:dyDescent="0.25">
      <c r="A151" s="1" t="s">
        <v>5426</v>
      </c>
      <c r="B151" s="13" t="s">
        <v>5427</v>
      </c>
      <c r="C151" s="13" t="s">
        <v>5428</v>
      </c>
      <c r="D151" s="6" t="s">
        <v>4970</v>
      </c>
      <c r="E151" s="3">
        <v>13830.369999999999</v>
      </c>
      <c r="F151" s="4">
        <v>2130</v>
      </c>
      <c r="G151" s="8">
        <v>12</v>
      </c>
      <c r="H151" s="5">
        <v>44953</v>
      </c>
      <c r="I151" s="6" t="s">
        <v>505</v>
      </c>
    </row>
    <row r="152" spans="1:9" s="7" customFormat="1" ht="26.1" customHeight="1" x14ac:dyDescent="0.25">
      <c r="A152" s="1" t="s">
        <v>5429</v>
      </c>
      <c r="B152" s="13" t="s">
        <v>5430</v>
      </c>
      <c r="C152" s="13" t="s">
        <v>5431</v>
      </c>
      <c r="D152" s="6" t="s">
        <v>4970</v>
      </c>
      <c r="E152" s="3">
        <v>13497.67</v>
      </c>
      <c r="F152" s="4">
        <v>1995</v>
      </c>
      <c r="G152" s="8">
        <v>3</v>
      </c>
      <c r="H152" s="5">
        <v>44883</v>
      </c>
      <c r="I152" s="6" t="s">
        <v>16</v>
      </c>
    </row>
    <row r="153" spans="1:9" s="7" customFormat="1" ht="26.1" customHeight="1" x14ac:dyDescent="0.25">
      <c r="A153" s="1" t="s">
        <v>5432</v>
      </c>
      <c r="B153" s="2" t="s">
        <v>5433</v>
      </c>
      <c r="C153" s="2" t="s">
        <v>5434</v>
      </c>
      <c r="D153" s="6" t="s">
        <v>4970</v>
      </c>
      <c r="E153" s="3">
        <v>13424.500000000005</v>
      </c>
      <c r="F153" s="4">
        <v>2162</v>
      </c>
      <c r="G153" s="4">
        <v>6</v>
      </c>
      <c r="H153" s="5">
        <v>44678</v>
      </c>
      <c r="I153" s="6" t="s">
        <v>5091</v>
      </c>
    </row>
    <row r="154" spans="1:9" ht="26.1" customHeight="1" x14ac:dyDescent="0.25">
      <c r="A154" s="1" t="s">
        <v>5435</v>
      </c>
      <c r="B154" s="10" t="s">
        <v>5436</v>
      </c>
      <c r="C154" s="2" t="s">
        <v>5437</v>
      </c>
      <c r="D154" s="6" t="s">
        <v>5438</v>
      </c>
      <c r="E154" s="3">
        <v>13228.6</v>
      </c>
      <c r="F154" s="4">
        <v>2789</v>
      </c>
      <c r="G154" s="8">
        <v>16</v>
      </c>
      <c r="H154" s="5">
        <v>45149</v>
      </c>
      <c r="I154" s="6" t="s">
        <v>505</v>
      </c>
    </row>
    <row r="155" spans="1:9" s="7" customFormat="1" ht="26.1" customHeight="1" x14ac:dyDescent="0.25">
      <c r="A155" s="1" t="s">
        <v>5439</v>
      </c>
      <c r="B155" s="10" t="s">
        <v>5440</v>
      </c>
      <c r="C155" s="2" t="s">
        <v>5441</v>
      </c>
      <c r="D155" s="6" t="s">
        <v>4970</v>
      </c>
      <c r="E155" s="3">
        <v>13210.25</v>
      </c>
      <c r="F155" s="4">
        <v>2574</v>
      </c>
      <c r="G155" s="8">
        <v>13</v>
      </c>
      <c r="H155" s="5" t="s">
        <v>5442</v>
      </c>
      <c r="I155" s="6" t="s">
        <v>4</v>
      </c>
    </row>
    <row r="156" spans="1:9" s="7" customFormat="1" ht="26.1" customHeight="1" x14ac:dyDescent="0.25">
      <c r="A156" s="1" t="s">
        <v>5443</v>
      </c>
      <c r="B156" s="13" t="s">
        <v>5444</v>
      </c>
      <c r="C156" s="13" t="s">
        <v>5444</v>
      </c>
      <c r="D156" s="6" t="s">
        <v>4984</v>
      </c>
      <c r="E156" s="3">
        <v>12696.210000000001</v>
      </c>
      <c r="F156" s="4">
        <v>2756</v>
      </c>
      <c r="G156" s="8">
        <v>5</v>
      </c>
      <c r="H156" s="5">
        <v>44911</v>
      </c>
      <c r="I156" s="6" t="s">
        <v>2232</v>
      </c>
    </row>
    <row r="157" spans="1:9" s="7" customFormat="1" ht="26.1" customHeight="1" x14ac:dyDescent="0.25">
      <c r="A157" s="1" t="s">
        <v>5445</v>
      </c>
      <c r="B157" s="2" t="s">
        <v>5446</v>
      </c>
      <c r="C157" s="2" t="s">
        <v>5447</v>
      </c>
      <c r="D157" s="6" t="s">
        <v>5448</v>
      </c>
      <c r="E157" s="3">
        <v>12625</v>
      </c>
      <c r="F157" s="4">
        <v>3120</v>
      </c>
      <c r="G157" s="4">
        <v>1</v>
      </c>
      <c r="H157" s="5">
        <v>44807</v>
      </c>
      <c r="I157" s="6" t="s">
        <v>1869</v>
      </c>
    </row>
    <row r="158" spans="1:9" ht="26.1" customHeight="1" x14ac:dyDescent="0.25">
      <c r="A158" s="1" t="s">
        <v>5449</v>
      </c>
      <c r="B158" s="2" t="s">
        <v>5450</v>
      </c>
      <c r="C158" s="2" t="s">
        <v>5451</v>
      </c>
      <c r="D158" s="6" t="s">
        <v>4970</v>
      </c>
      <c r="E158" s="3">
        <v>12346.880000000001</v>
      </c>
      <c r="F158" s="4">
        <v>1871</v>
      </c>
      <c r="G158" s="4">
        <v>15</v>
      </c>
      <c r="H158" s="5">
        <v>45030</v>
      </c>
      <c r="I158" s="6" t="s">
        <v>10</v>
      </c>
    </row>
    <row r="159" spans="1:9" ht="26.1" customHeight="1" x14ac:dyDescent="0.25">
      <c r="A159" s="1" t="s">
        <v>5452</v>
      </c>
      <c r="B159" s="2" t="s">
        <v>5453</v>
      </c>
      <c r="C159" s="2" t="s">
        <v>5454</v>
      </c>
      <c r="D159" s="6" t="s">
        <v>5455</v>
      </c>
      <c r="E159" s="3">
        <v>12238.82</v>
      </c>
      <c r="F159" s="4">
        <v>2178</v>
      </c>
      <c r="G159" s="4">
        <v>10</v>
      </c>
      <c r="H159" s="5">
        <v>45012</v>
      </c>
      <c r="I159" s="6" t="s">
        <v>220</v>
      </c>
    </row>
    <row r="160" spans="1:9" ht="26.1" customHeight="1" x14ac:dyDescent="0.25">
      <c r="A160" s="1" t="s">
        <v>5456</v>
      </c>
      <c r="B160" s="2" t="s">
        <v>5457</v>
      </c>
      <c r="C160" s="2" t="s">
        <v>5458</v>
      </c>
      <c r="D160" s="6" t="s">
        <v>5337</v>
      </c>
      <c r="E160" s="3">
        <v>12165.72</v>
      </c>
      <c r="F160" s="4">
        <v>2593</v>
      </c>
      <c r="G160" s="8">
        <v>9</v>
      </c>
      <c r="H160" s="5">
        <v>45149</v>
      </c>
      <c r="I160" s="6" t="s">
        <v>5459</v>
      </c>
    </row>
    <row r="161" spans="1:9" ht="26.1" customHeight="1" x14ac:dyDescent="0.25">
      <c r="A161" s="1" t="s">
        <v>5460</v>
      </c>
      <c r="B161" s="2" t="s">
        <v>5461</v>
      </c>
      <c r="C161" s="2" t="s">
        <v>5462</v>
      </c>
      <c r="D161" s="6" t="s">
        <v>4970</v>
      </c>
      <c r="E161" s="3">
        <v>11899.63</v>
      </c>
      <c r="F161" s="4">
        <v>1896</v>
      </c>
      <c r="G161" s="4">
        <v>13</v>
      </c>
      <c r="H161" s="5">
        <v>45114</v>
      </c>
      <c r="I161" s="6" t="s">
        <v>4</v>
      </c>
    </row>
    <row r="162" spans="1:9" ht="26.1" customHeight="1" x14ac:dyDescent="0.25">
      <c r="A162" s="1" t="s">
        <v>5463</v>
      </c>
      <c r="B162" s="2" t="s">
        <v>5464</v>
      </c>
      <c r="C162" s="2" t="s">
        <v>5465</v>
      </c>
      <c r="D162" s="6" t="s">
        <v>5466</v>
      </c>
      <c r="E162" s="3">
        <v>11878.2</v>
      </c>
      <c r="F162" s="4">
        <v>2188</v>
      </c>
      <c r="G162" s="4">
        <v>16</v>
      </c>
      <c r="H162" s="5">
        <v>45009</v>
      </c>
      <c r="I162" s="6" t="s">
        <v>45</v>
      </c>
    </row>
    <row r="163" spans="1:9" ht="26.1" customHeight="1" x14ac:dyDescent="0.25">
      <c r="A163" s="1" t="s">
        <v>5467</v>
      </c>
      <c r="B163" s="2" t="s">
        <v>5468</v>
      </c>
      <c r="C163" s="2" t="s">
        <v>5469</v>
      </c>
      <c r="D163" s="6" t="s">
        <v>4974</v>
      </c>
      <c r="E163" s="3">
        <v>11363.2</v>
      </c>
      <c r="F163" s="4">
        <v>1950</v>
      </c>
      <c r="G163" s="4">
        <v>11</v>
      </c>
      <c r="H163" s="5">
        <v>45012</v>
      </c>
      <c r="I163" s="6" t="s">
        <v>220</v>
      </c>
    </row>
    <row r="164" spans="1:9" ht="26.1" customHeight="1" x14ac:dyDescent="0.25">
      <c r="A164" s="1" t="s">
        <v>5470</v>
      </c>
      <c r="B164" s="2" t="s">
        <v>5471</v>
      </c>
      <c r="C164" s="2" t="s">
        <v>5472</v>
      </c>
      <c r="D164" s="6" t="s">
        <v>4970</v>
      </c>
      <c r="E164" s="3">
        <v>11362.47</v>
      </c>
      <c r="F164" s="4">
        <v>1872</v>
      </c>
      <c r="G164" s="4">
        <v>21</v>
      </c>
      <c r="H164" s="5">
        <v>45044</v>
      </c>
      <c r="I164" s="6" t="s">
        <v>5091</v>
      </c>
    </row>
    <row r="165" spans="1:9" ht="26.1" customHeight="1" x14ac:dyDescent="0.25">
      <c r="A165" s="1" t="s">
        <v>5473</v>
      </c>
      <c r="B165" s="2" t="s">
        <v>5474</v>
      </c>
      <c r="C165" s="2" t="s">
        <v>5475</v>
      </c>
      <c r="D165" s="6" t="s">
        <v>4970</v>
      </c>
      <c r="E165" s="3">
        <v>11241</v>
      </c>
      <c r="F165" s="4">
        <v>1648</v>
      </c>
      <c r="G165" s="4">
        <v>14</v>
      </c>
      <c r="H165" s="5">
        <v>45275</v>
      </c>
      <c r="I165" s="6" t="s">
        <v>129</v>
      </c>
    </row>
    <row r="166" spans="1:9" ht="26.1" customHeight="1" x14ac:dyDescent="0.25">
      <c r="A166" s="1" t="s">
        <v>5476</v>
      </c>
      <c r="B166" s="2" t="s">
        <v>5477</v>
      </c>
      <c r="C166" s="2" t="s">
        <v>5478</v>
      </c>
      <c r="D166" s="6" t="s">
        <v>5120</v>
      </c>
      <c r="E166" s="3">
        <v>11139.91</v>
      </c>
      <c r="F166" s="4">
        <v>1727</v>
      </c>
      <c r="G166" s="8">
        <v>12</v>
      </c>
      <c r="H166" s="5">
        <v>45226</v>
      </c>
      <c r="I166" s="6" t="s">
        <v>4</v>
      </c>
    </row>
    <row r="167" spans="1:9" s="7" customFormat="1" ht="26.1" customHeight="1" x14ac:dyDescent="0.25">
      <c r="A167" s="1" t="s">
        <v>5479</v>
      </c>
      <c r="B167" s="2" t="s">
        <v>5480</v>
      </c>
      <c r="C167" s="2" t="s">
        <v>5481</v>
      </c>
      <c r="D167" s="6" t="s">
        <v>5482</v>
      </c>
      <c r="E167" s="3">
        <v>11105</v>
      </c>
      <c r="F167" s="4">
        <v>3028</v>
      </c>
      <c r="G167" s="4">
        <v>1</v>
      </c>
      <c r="H167" s="5">
        <v>44716</v>
      </c>
      <c r="I167" s="6" t="s">
        <v>1869</v>
      </c>
    </row>
    <row r="168" spans="1:9" ht="26.1" customHeight="1" x14ac:dyDescent="0.25">
      <c r="A168" s="1" t="s">
        <v>5483</v>
      </c>
      <c r="B168" s="2" t="s">
        <v>5484</v>
      </c>
      <c r="C168" s="2" t="s">
        <v>5485</v>
      </c>
      <c r="D168" s="6" t="s">
        <v>5486</v>
      </c>
      <c r="E168" s="3">
        <v>11071.509999999997</v>
      </c>
      <c r="F168" s="4">
        <v>1958</v>
      </c>
      <c r="G168" s="4">
        <v>12</v>
      </c>
      <c r="H168" s="5">
        <v>45012</v>
      </c>
      <c r="I168" s="11" t="s">
        <v>220</v>
      </c>
    </row>
    <row r="169" spans="1:9" ht="26.1" customHeight="1" x14ac:dyDescent="0.25">
      <c r="A169" s="1" t="s">
        <v>5487</v>
      </c>
      <c r="B169" s="2" t="s">
        <v>5488</v>
      </c>
      <c r="C169" s="2" t="s">
        <v>5489</v>
      </c>
      <c r="D169" s="6" t="s">
        <v>4970</v>
      </c>
      <c r="E169" s="3">
        <v>10995</v>
      </c>
      <c r="F169" s="4">
        <v>1718</v>
      </c>
      <c r="G169" s="8">
        <v>10</v>
      </c>
      <c r="H169" s="5">
        <v>45254</v>
      </c>
      <c r="I169" s="6" t="s">
        <v>129</v>
      </c>
    </row>
    <row r="170" spans="1:9" ht="26.1" customHeight="1" x14ac:dyDescent="0.25">
      <c r="A170" s="1" t="s">
        <v>5490</v>
      </c>
      <c r="B170" s="2" t="s">
        <v>5491</v>
      </c>
      <c r="C170" s="2" t="s">
        <v>5492</v>
      </c>
      <c r="D170" s="6" t="s">
        <v>4984</v>
      </c>
      <c r="E170" s="3">
        <v>10609</v>
      </c>
      <c r="F170" s="4">
        <v>2049</v>
      </c>
      <c r="G170" s="4">
        <v>18</v>
      </c>
      <c r="H170" s="5">
        <v>45177</v>
      </c>
      <c r="I170" s="6" t="s">
        <v>129</v>
      </c>
    </row>
    <row r="171" spans="1:9" ht="26.1" customHeight="1" x14ac:dyDescent="0.25">
      <c r="A171" s="1" t="s">
        <v>5493</v>
      </c>
      <c r="B171" s="2" t="s">
        <v>5494</v>
      </c>
      <c r="C171" s="2" t="s">
        <v>5495</v>
      </c>
      <c r="D171" s="6" t="s">
        <v>4970</v>
      </c>
      <c r="E171" s="3">
        <v>10595.1</v>
      </c>
      <c r="F171" s="4">
        <v>1615</v>
      </c>
      <c r="G171" s="4">
        <v>16</v>
      </c>
      <c r="H171" s="5">
        <v>45079</v>
      </c>
      <c r="I171" s="6" t="s">
        <v>5091</v>
      </c>
    </row>
    <row r="172" spans="1:9" ht="26.1" customHeight="1" x14ac:dyDescent="0.25">
      <c r="A172" s="1" t="s">
        <v>5496</v>
      </c>
      <c r="B172" s="2" t="s">
        <v>5497</v>
      </c>
      <c r="C172" s="2" t="s">
        <v>5498</v>
      </c>
      <c r="D172" s="6" t="s">
        <v>5192</v>
      </c>
      <c r="E172" s="3">
        <v>10502.25</v>
      </c>
      <c r="F172" s="4">
        <v>1749</v>
      </c>
      <c r="G172" s="4">
        <v>15</v>
      </c>
      <c r="H172" s="5">
        <v>45170</v>
      </c>
      <c r="I172" s="6" t="s">
        <v>426</v>
      </c>
    </row>
    <row r="173" spans="1:9" s="7" customFormat="1" ht="26.1" customHeight="1" x14ac:dyDescent="0.25">
      <c r="A173" s="1" t="s">
        <v>5499</v>
      </c>
      <c r="B173" s="2" t="s">
        <v>5500</v>
      </c>
      <c r="C173" s="2" t="s">
        <v>5501</v>
      </c>
      <c r="D173" s="6" t="s">
        <v>4970</v>
      </c>
      <c r="E173" s="3">
        <v>10457.879999999999</v>
      </c>
      <c r="F173" s="4">
        <v>2501</v>
      </c>
      <c r="G173" s="8">
        <v>4</v>
      </c>
      <c r="H173" s="5">
        <v>44890</v>
      </c>
      <c r="I173" s="6" t="s">
        <v>16</v>
      </c>
    </row>
    <row r="174" spans="1:9" ht="26.1" customHeight="1" x14ac:dyDescent="0.25">
      <c r="A174" s="1" t="s">
        <v>5502</v>
      </c>
      <c r="B174" s="2" t="s">
        <v>5503</v>
      </c>
      <c r="C174" s="2" t="s">
        <v>5504</v>
      </c>
      <c r="D174" s="6" t="s">
        <v>5192</v>
      </c>
      <c r="E174" s="3">
        <v>10340</v>
      </c>
      <c r="F174" s="4">
        <v>2031</v>
      </c>
      <c r="G174" s="8">
        <v>19</v>
      </c>
      <c r="H174" s="5">
        <v>45205</v>
      </c>
      <c r="I174" s="6" t="s">
        <v>1864</v>
      </c>
    </row>
    <row r="175" spans="1:9" ht="26.1" customHeight="1" x14ac:dyDescent="0.25">
      <c r="A175" s="1" t="s">
        <v>5505</v>
      </c>
      <c r="B175" s="9" t="s">
        <v>5506</v>
      </c>
      <c r="C175" s="9" t="s">
        <v>5507</v>
      </c>
      <c r="D175" s="6" t="s">
        <v>5508</v>
      </c>
      <c r="E175" s="3">
        <v>10319.49</v>
      </c>
      <c r="F175" s="4">
        <v>1983</v>
      </c>
      <c r="G175" s="8">
        <v>7</v>
      </c>
      <c r="H175" s="5">
        <v>44932</v>
      </c>
      <c r="I175" s="6" t="s">
        <v>311</v>
      </c>
    </row>
    <row r="176" spans="1:9" ht="26.1" customHeight="1" x14ac:dyDescent="0.25">
      <c r="A176" s="1" t="s">
        <v>5509</v>
      </c>
      <c r="B176" s="2" t="s">
        <v>5510</v>
      </c>
      <c r="C176" s="2" t="s">
        <v>5511</v>
      </c>
      <c r="D176" s="6" t="s">
        <v>5512</v>
      </c>
      <c r="E176" s="3">
        <v>10308.4</v>
      </c>
      <c r="F176" s="4">
        <v>1802</v>
      </c>
      <c r="G176" s="4">
        <v>15</v>
      </c>
      <c r="H176" s="5">
        <v>45065</v>
      </c>
      <c r="I176" s="6" t="s">
        <v>489</v>
      </c>
    </row>
    <row r="177" spans="1:9" ht="26.1" customHeight="1" x14ac:dyDescent="0.25">
      <c r="A177" s="1" t="s">
        <v>5513</v>
      </c>
      <c r="B177" s="2" t="s">
        <v>5514</v>
      </c>
      <c r="C177" s="2" t="s">
        <v>5515</v>
      </c>
      <c r="D177" s="6" t="s">
        <v>4970</v>
      </c>
      <c r="E177" s="3">
        <v>9923.7900000000009</v>
      </c>
      <c r="F177" s="4">
        <v>1629</v>
      </c>
      <c r="G177" s="4">
        <v>12</v>
      </c>
      <c r="H177" s="5">
        <v>45191</v>
      </c>
      <c r="I177" s="6" t="s">
        <v>505</v>
      </c>
    </row>
    <row r="178" spans="1:9" ht="26.1" customHeight="1" x14ac:dyDescent="0.25">
      <c r="A178" s="1" t="s">
        <v>5516</v>
      </c>
      <c r="B178" s="2" t="s">
        <v>5517</v>
      </c>
      <c r="C178" s="2" t="s">
        <v>5517</v>
      </c>
      <c r="D178" s="6" t="s">
        <v>4984</v>
      </c>
      <c r="E178" s="3">
        <v>9824.94</v>
      </c>
      <c r="F178" s="4">
        <v>1657</v>
      </c>
      <c r="G178" s="8">
        <v>7</v>
      </c>
      <c r="H178" s="5">
        <v>45248</v>
      </c>
      <c r="I178" s="6" t="s">
        <v>5518</v>
      </c>
    </row>
    <row r="179" spans="1:9" ht="26.1" customHeight="1" x14ac:dyDescent="0.25">
      <c r="A179" s="1" t="s">
        <v>5519</v>
      </c>
      <c r="B179" s="2" t="s">
        <v>5520</v>
      </c>
      <c r="C179" s="2" t="s">
        <v>5520</v>
      </c>
      <c r="D179" s="6" t="s">
        <v>4970</v>
      </c>
      <c r="E179" s="3">
        <v>9421.4000000000015</v>
      </c>
      <c r="F179" s="4">
        <v>1522</v>
      </c>
      <c r="G179" s="4">
        <v>9</v>
      </c>
      <c r="H179" s="5">
        <v>45072</v>
      </c>
      <c r="I179" s="6" t="s">
        <v>5459</v>
      </c>
    </row>
    <row r="180" spans="1:9" ht="26.1" customHeight="1" x14ac:dyDescent="0.25">
      <c r="A180" s="1" t="s">
        <v>5521</v>
      </c>
      <c r="B180" s="2" t="s">
        <v>5522</v>
      </c>
      <c r="C180" s="2" t="s">
        <v>5522</v>
      </c>
      <c r="D180" s="6" t="s">
        <v>5060</v>
      </c>
      <c r="E180" s="3">
        <v>9387</v>
      </c>
      <c r="F180" s="4">
        <v>1564</v>
      </c>
      <c r="G180" s="4">
        <v>18</v>
      </c>
      <c r="H180" s="5">
        <v>45058</v>
      </c>
      <c r="I180" s="6" t="s">
        <v>129</v>
      </c>
    </row>
    <row r="181" spans="1:9" ht="26.1" customHeight="1" x14ac:dyDescent="0.25">
      <c r="A181" s="1" t="s">
        <v>5523</v>
      </c>
      <c r="B181" s="2" t="s">
        <v>5524</v>
      </c>
      <c r="C181" s="2" t="s">
        <v>5525</v>
      </c>
      <c r="D181" s="6" t="s">
        <v>4970</v>
      </c>
      <c r="E181" s="3">
        <v>9367.08</v>
      </c>
      <c r="F181" s="4">
        <v>1720</v>
      </c>
      <c r="G181" s="8">
        <v>16</v>
      </c>
      <c r="H181" s="5">
        <v>45093</v>
      </c>
      <c r="I181" s="6" t="s">
        <v>4</v>
      </c>
    </row>
    <row r="182" spans="1:9" s="7" customFormat="1" ht="26.1" customHeight="1" x14ac:dyDescent="0.25">
      <c r="A182" s="1" t="s">
        <v>5526</v>
      </c>
      <c r="B182" s="2" t="s">
        <v>5527</v>
      </c>
      <c r="C182" s="2" t="s">
        <v>5528</v>
      </c>
      <c r="D182" s="6" t="s">
        <v>5529</v>
      </c>
      <c r="E182" s="3">
        <v>8980</v>
      </c>
      <c r="F182" s="4">
        <v>1553</v>
      </c>
      <c r="G182" s="8">
        <v>5</v>
      </c>
      <c r="H182" s="5">
        <v>44855</v>
      </c>
      <c r="I182" s="6" t="s">
        <v>311</v>
      </c>
    </row>
    <row r="183" spans="1:9" s="7" customFormat="1" ht="26.1" customHeight="1" x14ac:dyDescent="0.25">
      <c r="A183" s="1" t="s">
        <v>5530</v>
      </c>
      <c r="B183" s="2" t="s">
        <v>5596</v>
      </c>
      <c r="C183" s="2" t="s">
        <v>5597</v>
      </c>
      <c r="D183" s="6" t="s">
        <v>5083</v>
      </c>
      <c r="E183" s="3">
        <v>8630</v>
      </c>
      <c r="F183" s="4">
        <v>1460</v>
      </c>
      <c r="G183" s="4">
        <v>8</v>
      </c>
      <c r="H183" s="5">
        <v>45121</v>
      </c>
      <c r="I183" s="6" t="s">
        <v>439</v>
      </c>
    </row>
    <row r="184" spans="1:9" ht="26.1" customHeight="1" x14ac:dyDescent="0.25">
      <c r="A184" s="1" t="s">
        <v>5533</v>
      </c>
      <c r="B184" s="2" t="s">
        <v>5531</v>
      </c>
      <c r="C184" s="2" t="s">
        <v>5531</v>
      </c>
      <c r="D184" s="6" t="s">
        <v>5532</v>
      </c>
      <c r="E184" s="3">
        <v>8461.11</v>
      </c>
      <c r="F184" s="4">
        <v>1392</v>
      </c>
      <c r="G184" s="4">
        <v>10</v>
      </c>
      <c r="H184" s="5">
        <v>45030</v>
      </c>
      <c r="I184" s="6" t="s">
        <v>638</v>
      </c>
    </row>
    <row r="185" spans="1:9" ht="26.1" customHeight="1" x14ac:dyDescent="0.25">
      <c r="A185" s="1" t="s">
        <v>5536</v>
      </c>
      <c r="B185" s="2" t="s">
        <v>5534</v>
      </c>
      <c r="C185" s="2" t="s">
        <v>5535</v>
      </c>
      <c r="D185" s="6" t="s">
        <v>4970</v>
      </c>
      <c r="E185" s="3">
        <v>8346.6299999999992</v>
      </c>
      <c r="F185" s="4">
        <v>1212</v>
      </c>
      <c r="G185" s="8">
        <v>8</v>
      </c>
      <c r="H185" s="5">
        <v>44960</v>
      </c>
      <c r="I185" s="6" t="s">
        <v>45</v>
      </c>
    </row>
    <row r="186" spans="1:9" ht="26.1" customHeight="1" x14ac:dyDescent="0.25">
      <c r="A186" s="1" t="s">
        <v>5539</v>
      </c>
      <c r="B186" s="2" t="s">
        <v>5537</v>
      </c>
      <c r="C186" s="2" t="s">
        <v>5538</v>
      </c>
      <c r="D186" s="6" t="s">
        <v>4970</v>
      </c>
      <c r="E186" s="3">
        <v>8191.7</v>
      </c>
      <c r="F186" s="4">
        <v>1240</v>
      </c>
      <c r="G186" s="4">
        <v>13</v>
      </c>
      <c r="H186" s="5">
        <v>45268</v>
      </c>
      <c r="I186" s="6" t="s">
        <v>5091</v>
      </c>
    </row>
    <row r="187" spans="1:9" ht="26.1" customHeight="1" x14ac:dyDescent="0.25">
      <c r="A187" s="1" t="s">
        <v>5542</v>
      </c>
      <c r="B187" s="2" t="s">
        <v>5540</v>
      </c>
      <c r="C187" s="2" t="s">
        <v>5541</v>
      </c>
      <c r="D187" s="6" t="s">
        <v>5083</v>
      </c>
      <c r="E187" s="3">
        <v>8121.14</v>
      </c>
      <c r="F187" s="4">
        <v>1658</v>
      </c>
      <c r="G187" s="4">
        <v>11</v>
      </c>
      <c r="H187" s="5">
        <v>45023</v>
      </c>
      <c r="I187" s="6" t="s">
        <v>311</v>
      </c>
    </row>
    <row r="188" spans="1:9" ht="26.1" customHeight="1" x14ac:dyDescent="0.25">
      <c r="A188" s="1" t="s">
        <v>5545</v>
      </c>
      <c r="B188" s="10" t="s">
        <v>5546</v>
      </c>
      <c r="C188" s="2" t="s">
        <v>5547</v>
      </c>
      <c r="D188" s="6" t="s">
        <v>5083</v>
      </c>
      <c r="E188" s="3">
        <v>8117.6</v>
      </c>
      <c r="F188" s="4">
        <v>1270</v>
      </c>
      <c r="G188" s="8">
        <v>5</v>
      </c>
      <c r="H188" s="5">
        <v>45156</v>
      </c>
      <c r="I188" s="6" t="s">
        <v>2184</v>
      </c>
    </row>
    <row r="189" spans="1:9" ht="26.1" customHeight="1" x14ac:dyDescent="0.25">
      <c r="A189" s="1" t="s">
        <v>5548</v>
      </c>
      <c r="B189" s="2" t="s">
        <v>5543</v>
      </c>
      <c r="C189" s="2" t="s">
        <v>5544</v>
      </c>
      <c r="D189" s="6" t="s">
        <v>5083</v>
      </c>
      <c r="E189" s="3">
        <v>7996.35</v>
      </c>
      <c r="F189" s="4">
        <v>1311</v>
      </c>
      <c r="G189" s="4">
        <v>16</v>
      </c>
      <c r="H189" s="5">
        <v>45030</v>
      </c>
      <c r="I189" s="6" t="s">
        <v>489</v>
      </c>
    </row>
    <row r="190" spans="1:9" ht="26.1" customHeight="1" x14ac:dyDescent="0.25">
      <c r="A190" s="1" t="s">
        <v>5551</v>
      </c>
      <c r="B190" s="2" t="s">
        <v>5549</v>
      </c>
      <c r="C190" s="2" t="s">
        <v>5550</v>
      </c>
      <c r="D190" s="6" t="s">
        <v>4970</v>
      </c>
      <c r="E190" s="3">
        <v>7674.4000000000005</v>
      </c>
      <c r="F190" s="4">
        <v>1258</v>
      </c>
      <c r="G190" s="4">
        <v>13</v>
      </c>
      <c r="H190" s="5">
        <v>45037</v>
      </c>
      <c r="I190" s="6" t="s">
        <v>5091</v>
      </c>
    </row>
    <row r="191" spans="1:9" s="7" customFormat="1" ht="26.1" customHeight="1" x14ac:dyDescent="0.25">
      <c r="A191" s="1" t="s">
        <v>5555</v>
      </c>
      <c r="B191" s="2" t="s">
        <v>5552</v>
      </c>
      <c r="C191" s="2" t="s">
        <v>5553</v>
      </c>
      <c r="D191" s="6" t="s">
        <v>5554</v>
      </c>
      <c r="E191" s="3">
        <v>7652</v>
      </c>
      <c r="F191" s="4">
        <v>2067</v>
      </c>
      <c r="G191" s="4">
        <v>1</v>
      </c>
      <c r="H191" s="5">
        <v>44894</v>
      </c>
      <c r="I191" s="6" t="s">
        <v>3194</v>
      </c>
    </row>
    <row r="192" spans="1:9" ht="26.1" customHeight="1" x14ac:dyDescent="0.25">
      <c r="A192" s="1" t="s">
        <v>5559</v>
      </c>
      <c r="B192" s="2" t="s">
        <v>5556</v>
      </c>
      <c r="C192" s="2" t="s">
        <v>5557</v>
      </c>
      <c r="D192" s="6" t="s">
        <v>5558</v>
      </c>
      <c r="E192" s="3">
        <v>7606</v>
      </c>
      <c r="F192" s="4">
        <v>1140</v>
      </c>
      <c r="G192" s="8">
        <v>9</v>
      </c>
      <c r="H192" s="5">
        <v>44967</v>
      </c>
      <c r="I192" s="6" t="s">
        <v>129</v>
      </c>
    </row>
    <row r="193" spans="1:9" ht="26.1" customHeight="1" x14ac:dyDescent="0.25">
      <c r="A193" s="1" t="s">
        <v>5563</v>
      </c>
      <c r="B193" s="2" t="s">
        <v>5560</v>
      </c>
      <c r="C193" s="2" t="s">
        <v>5561</v>
      </c>
      <c r="D193" s="6" t="s">
        <v>5562</v>
      </c>
      <c r="E193" s="3">
        <v>7346.0499999999993</v>
      </c>
      <c r="F193" s="4">
        <v>1773</v>
      </c>
      <c r="G193" s="4">
        <v>8</v>
      </c>
      <c r="H193" s="5">
        <v>45072</v>
      </c>
      <c r="I193" s="6" t="s">
        <v>2184</v>
      </c>
    </row>
    <row r="194" spans="1:9" s="7" customFormat="1" ht="26.1" customHeight="1" x14ac:dyDescent="0.25">
      <c r="A194" s="1" t="s">
        <v>5567</v>
      </c>
      <c r="B194" s="2" t="s">
        <v>5564</v>
      </c>
      <c r="C194" s="2" t="s">
        <v>5565</v>
      </c>
      <c r="D194" s="6" t="s">
        <v>5566</v>
      </c>
      <c r="E194" s="3">
        <v>7255</v>
      </c>
      <c r="F194" s="4">
        <v>1340</v>
      </c>
      <c r="G194" s="8">
        <v>5</v>
      </c>
      <c r="H194" s="5">
        <v>44896</v>
      </c>
      <c r="I194" s="6" t="s">
        <v>3431</v>
      </c>
    </row>
    <row r="195" spans="1:9" ht="26.1" customHeight="1" x14ac:dyDescent="0.25">
      <c r="A195" s="1" t="s">
        <v>5570</v>
      </c>
      <c r="B195" s="2" t="s">
        <v>5568</v>
      </c>
      <c r="C195" s="2" t="s">
        <v>5569</v>
      </c>
      <c r="D195" s="6" t="s">
        <v>5050</v>
      </c>
      <c r="E195" s="3">
        <v>6999</v>
      </c>
      <c r="F195" s="4">
        <v>1129</v>
      </c>
      <c r="G195" s="8">
        <v>10</v>
      </c>
      <c r="H195" s="5">
        <v>45212</v>
      </c>
      <c r="I195" s="6" t="s">
        <v>129</v>
      </c>
    </row>
    <row r="196" spans="1:9" ht="26.1" customHeight="1" x14ac:dyDescent="0.25">
      <c r="A196" s="1" t="s">
        <v>5573</v>
      </c>
      <c r="B196" s="2" t="s">
        <v>5571</v>
      </c>
      <c r="C196" s="2" t="s">
        <v>5571</v>
      </c>
      <c r="D196" s="6" t="s">
        <v>5572</v>
      </c>
      <c r="E196" s="3">
        <v>6883.4400000000005</v>
      </c>
      <c r="F196" s="4">
        <v>1240</v>
      </c>
      <c r="G196" s="4">
        <v>23</v>
      </c>
      <c r="H196" s="5">
        <v>45012</v>
      </c>
      <c r="I196" s="11" t="s">
        <v>220</v>
      </c>
    </row>
    <row r="197" spans="1:9" ht="26.1" customHeight="1" x14ac:dyDescent="0.25">
      <c r="A197" s="1" t="s">
        <v>5576</v>
      </c>
      <c r="B197" s="10" t="s">
        <v>5574</v>
      </c>
      <c r="C197" s="2" t="s">
        <v>5575</v>
      </c>
      <c r="D197" s="6" t="s">
        <v>4970</v>
      </c>
      <c r="E197" s="3">
        <v>6161.71</v>
      </c>
      <c r="F197" s="4">
        <v>964</v>
      </c>
      <c r="G197" s="8">
        <v>12</v>
      </c>
      <c r="H197" s="5">
        <v>45149</v>
      </c>
      <c r="I197" s="6" t="s">
        <v>505</v>
      </c>
    </row>
    <row r="198" spans="1:9" s="7" customFormat="1" ht="26.1" customHeight="1" x14ac:dyDescent="0.25">
      <c r="A198" s="1" t="s">
        <v>5578</v>
      </c>
      <c r="B198" s="2" t="s">
        <v>5577</v>
      </c>
      <c r="C198" s="2" t="s">
        <v>5577</v>
      </c>
      <c r="D198" s="6" t="s">
        <v>4984</v>
      </c>
      <c r="E198" s="3">
        <v>6086.82</v>
      </c>
      <c r="F198" s="4">
        <v>1707</v>
      </c>
      <c r="G198" s="8">
        <v>3</v>
      </c>
      <c r="H198" s="5">
        <v>44659</v>
      </c>
      <c r="I198" s="6" t="s">
        <v>4</v>
      </c>
    </row>
    <row r="199" spans="1:9" ht="26.1" customHeight="1" x14ac:dyDescent="0.25">
      <c r="A199" s="1" t="s">
        <v>5582</v>
      </c>
      <c r="B199" s="2" t="s">
        <v>5579</v>
      </c>
      <c r="C199" s="2" t="s">
        <v>5580</v>
      </c>
      <c r="D199" s="6" t="s">
        <v>5581</v>
      </c>
      <c r="E199" s="3">
        <v>5898.55</v>
      </c>
      <c r="F199" s="4">
        <v>1213</v>
      </c>
      <c r="G199" s="8">
        <v>7</v>
      </c>
      <c r="H199" s="5">
        <v>44939</v>
      </c>
      <c r="I199" s="6" t="s">
        <v>311</v>
      </c>
    </row>
    <row r="200" spans="1:9" ht="26.1" customHeight="1" x14ac:dyDescent="0.25">
      <c r="A200" s="1" t="s">
        <v>5585</v>
      </c>
      <c r="B200" s="2" t="s">
        <v>5599</v>
      </c>
      <c r="C200" s="2" t="s">
        <v>5600</v>
      </c>
      <c r="D200" s="6" t="s">
        <v>5192</v>
      </c>
      <c r="E200" s="3">
        <v>5896.8</v>
      </c>
      <c r="F200" s="4">
        <v>1448</v>
      </c>
      <c r="G200" s="8">
        <v>8</v>
      </c>
      <c r="H200" s="5">
        <v>44602</v>
      </c>
      <c r="I200" s="6" t="s">
        <v>2184</v>
      </c>
    </row>
    <row r="201" spans="1:9" ht="26.1" customHeight="1" x14ac:dyDescent="0.25">
      <c r="A201" s="1" t="s">
        <v>5588</v>
      </c>
      <c r="B201" s="2" t="s">
        <v>5583</v>
      </c>
      <c r="C201" s="2" t="s">
        <v>5583</v>
      </c>
      <c r="D201" s="6" t="s">
        <v>4984</v>
      </c>
      <c r="E201" s="3">
        <v>5588.9000000000005</v>
      </c>
      <c r="F201" s="4">
        <v>1163</v>
      </c>
      <c r="G201" s="8">
        <v>7</v>
      </c>
      <c r="H201" s="5">
        <v>44951</v>
      </c>
      <c r="I201" s="6" t="s">
        <v>5584</v>
      </c>
    </row>
    <row r="202" spans="1:9" ht="26.1" customHeight="1" x14ac:dyDescent="0.25">
      <c r="A202" s="1" t="s">
        <v>5592</v>
      </c>
      <c r="B202" s="2" t="s">
        <v>5586</v>
      </c>
      <c r="C202" s="2" t="s">
        <v>5587</v>
      </c>
      <c r="D202" s="6" t="s">
        <v>5060</v>
      </c>
      <c r="E202" s="3">
        <v>5532.03</v>
      </c>
      <c r="F202" s="4">
        <v>1316</v>
      </c>
      <c r="G202" s="4">
        <v>10</v>
      </c>
      <c r="H202" s="5">
        <v>45191</v>
      </c>
      <c r="I202" s="6" t="s">
        <v>2184</v>
      </c>
    </row>
    <row r="203" spans="1:9" ht="26.1" customHeight="1" x14ac:dyDescent="0.25">
      <c r="A203" s="1" t="s">
        <v>5595</v>
      </c>
      <c r="B203" s="2" t="s">
        <v>5589</v>
      </c>
      <c r="C203" s="2" t="s">
        <v>5590</v>
      </c>
      <c r="D203" s="6" t="s">
        <v>5591</v>
      </c>
      <c r="E203" s="3">
        <v>5365</v>
      </c>
      <c r="F203" s="4">
        <v>1240</v>
      </c>
      <c r="G203" s="4">
        <v>8</v>
      </c>
      <c r="H203" s="5">
        <v>45268</v>
      </c>
      <c r="I203" s="6" t="s">
        <v>311</v>
      </c>
    </row>
    <row r="204" spans="1:9" ht="26.1" customHeight="1" x14ac:dyDescent="0.25">
      <c r="A204" s="1" t="s">
        <v>5598</v>
      </c>
      <c r="B204" s="9" t="s">
        <v>5593</v>
      </c>
      <c r="C204" s="9" t="s">
        <v>5594</v>
      </c>
      <c r="D204" s="6" t="s">
        <v>5060</v>
      </c>
      <c r="E204" s="3">
        <v>5321.61</v>
      </c>
      <c r="F204" s="4">
        <v>812</v>
      </c>
      <c r="G204" s="8">
        <v>14</v>
      </c>
      <c r="H204" s="5">
        <v>45079</v>
      </c>
      <c r="I204" s="6" t="s">
        <v>489</v>
      </c>
    </row>
    <row r="205" spans="1:9" ht="26.1" customHeight="1" x14ac:dyDescent="0.25">
      <c r="A205" s="1" t="s">
        <v>5601</v>
      </c>
      <c r="B205" s="2" t="s">
        <v>5602</v>
      </c>
      <c r="C205" s="2" t="s">
        <v>5603</v>
      </c>
      <c r="D205" s="6" t="s">
        <v>5604</v>
      </c>
      <c r="E205" s="3">
        <v>6150</v>
      </c>
      <c r="F205" s="4">
        <v>938</v>
      </c>
      <c r="G205" s="4">
        <v>8</v>
      </c>
      <c r="H205" s="5">
        <v>45282</v>
      </c>
      <c r="I205" s="6" t="s">
        <v>439</v>
      </c>
    </row>
    <row r="206" spans="1:9" s="7" customFormat="1" ht="26.1" customHeight="1" x14ac:dyDescent="0.25">
      <c r="A206" s="1" t="s">
        <v>5605</v>
      </c>
      <c r="B206" s="2" t="s">
        <v>5606</v>
      </c>
      <c r="C206" s="2" t="s">
        <v>5607</v>
      </c>
      <c r="D206" s="6" t="s">
        <v>5554</v>
      </c>
      <c r="E206" s="3">
        <v>4980.25</v>
      </c>
      <c r="F206" s="4">
        <v>1332</v>
      </c>
      <c r="G206" s="4">
        <v>1</v>
      </c>
      <c r="H206" s="5">
        <v>42654</v>
      </c>
      <c r="I206" s="6" t="s">
        <v>1869</v>
      </c>
    </row>
    <row r="207" spans="1:9" ht="26.1" customHeight="1" x14ac:dyDescent="0.25">
      <c r="A207" s="1" t="s">
        <v>5608</v>
      </c>
      <c r="B207" s="2" t="s">
        <v>5609</v>
      </c>
      <c r="C207" s="2" t="s">
        <v>5610</v>
      </c>
      <c r="D207" s="6" t="s">
        <v>5611</v>
      </c>
      <c r="E207" s="3">
        <v>4952.1499999999996</v>
      </c>
      <c r="F207" s="4">
        <v>961</v>
      </c>
      <c r="G207" s="8">
        <v>15</v>
      </c>
      <c r="H207" s="5">
        <v>44939</v>
      </c>
      <c r="I207" s="11" t="s">
        <v>1235</v>
      </c>
    </row>
    <row r="208" spans="1:9" ht="26.1" customHeight="1" x14ac:dyDescent="0.25">
      <c r="A208" s="1" t="s">
        <v>5612</v>
      </c>
      <c r="B208" s="2" t="s">
        <v>5613</v>
      </c>
      <c r="C208" s="2" t="s">
        <v>5613</v>
      </c>
      <c r="D208" s="6" t="s">
        <v>4984</v>
      </c>
      <c r="E208" s="3">
        <v>4734.96</v>
      </c>
      <c r="F208" s="4">
        <v>722</v>
      </c>
      <c r="G208" s="8">
        <v>4</v>
      </c>
      <c r="H208" s="5">
        <v>45213</v>
      </c>
      <c r="I208" s="6" t="s">
        <v>4065</v>
      </c>
    </row>
    <row r="209" spans="1:9" s="7" customFormat="1" ht="26.1" customHeight="1" x14ac:dyDescent="0.25">
      <c r="A209" s="1" t="s">
        <v>5614</v>
      </c>
      <c r="B209" s="2" t="s">
        <v>5615</v>
      </c>
      <c r="C209" s="2" t="s">
        <v>5616</v>
      </c>
      <c r="D209" s="6" t="s">
        <v>5318</v>
      </c>
      <c r="E209" s="3">
        <v>4606</v>
      </c>
      <c r="F209" s="4">
        <v>1191</v>
      </c>
      <c r="G209" s="8">
        <v>5</v>
      </c>
      <c r="H209" s="5">
        <v>44911</v>
      </c>
      <c r="I209" s="6" t="s">
        <v>129</v>
      </c>
    </row>
    <row r="210" spans="1:9" ht="26.1" customHeight="1" x14ac:dyDescent="0.25">
      <c r="A210" s="1" t="s">
        <v>5617</v>
      </c>
      <c r="B210" s="2" t="s">
        <v>5618</v>
      </c>
      <c r="C210" s="2" t="s">
        <v>5619</v>
      </c>
      <c r="D210" s="6" t="s">
        <v>5083</v>
      </c>
      <c r="E210" s="3">
        <v>4538</v>
      </c>
      <c r="F210" s="4">
        <v>1084</v>
      </c>
      <c r="G210" s="8">
        <v>21</v>
      </c>
      <c r="H210" s="5">
        <v>44967</v>
      </c>
      <c r="I210" s="6" t="s">
        <v>439</v>
      </c>
    </row>
    <row r="211" spans="1:9" ht="26.1" customHeight="1" x14ac:dyDescent="0.25">
      <c r="A211" s="1" t="s">
        <v>5620</v>
      </c>
      <c r="B211" s="2" t="s">
        <v>5621</v>
      </c>
      <c r="C211" s="2" t="s">
        <v>5622</v>
      </c>
      <c r="D211" s="6" t="s">
        <v>4970</v>
      </c>
      <c r="E211" s="3">
        <v>4323.72</v>
      </c>
      <c r="F211" s="4">
        <v>669</v>
      </c>
      <c r="G211" s="8">
        <v>12</v>
      </c>
      <c r="H211" s="5">
        <v>45212</v>
      </c>
      <c r="I211" s="6" t="s">
        <v>505</v>
      </c>
    </row>
    <row r="212" spans="1:9" ht="26.1" customHeight="1" x14ac:dyDescent="0.25">
      <c r="A212" s="1" t="s">
        <v>5623</v>
      </c>
      <c r="B212" s="2" t="s">
        <v>5624</v>
      </c>
      <c r="C212" s="2" t="s">
        <v>5625</v>
      </c>
      <c r="D212" s="6" t="s">
        <v>5083</v>
      </c>
      <c r="E212" s="3">
        <v>4293</v>
      </c>
      <c r="F212" s="4">
        <v>927</v>
      </c>
      <c r="G212" s="8">
        <v>10</v>
      </c>
      <c r="H212" s="5">
        <v>45177</v>
      </c>
      <c r="I212" s="6" t="s">
        <v>311</v>
      </c>
    </row>
    <row r="213" spans="1:9" ht="26.1" customHeight="1" x14ac:dyDescent="0.25">
      <c r="A213" s="1" t="s">
        <v>5626</v>
      </c>
      <c r="B213" s="2" t="s">
        <v>5627</v>
      </c>
      <c r="C213" s="2" t="s">
        <v>5627</v>
      </c>
      <c r="D213" s="6" t="s">
        <v>5282</v>
      </c>
      <c r="E213" s="3">
        <v>4292.1400000000003</v>
      </c>
      <c r="F213" s="4">
        <v>493</v>
      </c>
      <c r="G213" s="8">
        <v>5</v>
      </c>
      <c r="H213" s="5">
        <v>44981</v>
      </c>
      <c r="I213" s="6" t="s">
        <v>5628</v>
      </c>
    </row>
    <row r="214" spans="1:9" ht="26.1" customHeight="1" x14ac:dyDescent="0.25">
      <c r="A214" s="1" t="s">
        <v>5629</v>
      </c>
      <c r="B214" s="2" t="s">
        <v>5630</v>
      </c>
      <c r="C214" s="2" t="s">
        <v>5631</v>
      </c>
      <c r="D214" s="6" t="s">
        <v>5632</v>
      </c>
      <c r="E214" s="3">
        <v>9470</v>
      </c>
      <c r="F214" s="4">
        <v>1691</v>
      </c>
      <c r="G214" s="4">
        <v>8</v>
      </c>
      <c r="H214" s="5">
        <v>45135</v>
      </c>
      <c r="I214" s="6" t="s">
        <v>439</v>
      </c>
    </row>
    <row r="215" spans="1:9" ht="26.1" customHeight="1" x14ac:dyDescent="0.25">
      <c r="A215" s="1" t="s">
        <v>5633</v>
      </c>
      <c r="B215" s="2" t="s">
        <v>5634</v>
      </c>
      <c r="C215" s="2" t="s">
        <v>5634</v>
      </c>
      <c r="D215" s="6" t="s">
        <v>5635</v>
      </c>
      <c r="E215" s="3">
        <v>4098</v>
      </c>
      <c r="F215" s="4">
        <v>687</v>
      </c>
      <c r="G215" s="4">
        <v>8</v>
      </c>
      <c r="H215" s="5">
        <v>45261</v>
      </c>
      <c r="I215" s="6" t="s">
        <v>311</v>
      </c>
    </row>
    <row r="216" spans="1:9" ht="26.1" customHeight="1" x14ac:dyDescent="0.25">
      <c r="A216" s="1" t="s">
        <v>5636</v>
      </c>
      <c r="B216" s="9" t="s">
        <v>5637</v>
      </c>
      <c r="C216" s="9" t="s">
        <v>5638</v>
      </c>
      <c r="D216" s="6" t="s">
        <v>5083</v>
      </c>
      <c r="E216" s="3">
        <v>4074.7</v>
      </c>
      <c r="F216" s="4">
        <v>720</v>
      </c>
      <c r="G216" s="8">
        <v>18</v>
      </c>
      <c r="H216" s="5">
        <v>45051</v>
      </c>
      <c r="I216" s="11" t="s">
        <v>220</v>
      </c>
    </row>
    <row r="217" spans="1:9" ht="26.1" customHeight="1" x14ac:dyDescent="0.25">
      <c r="A217" s="1" t="s">
        <v>5639</v>
      </c>
      <c r="B217" s="2" t="s">
        <v>5640</v>
      </c>
      <c r="C217" s="2" t="s">
        <v>5641</v>
      </c>
      <c r="D217" s="6" t="s">
        <v>5188</v>
      </c>
      <c r="E217" s="3">
        <v>3945.5</v>
      </c>
      <c r="F217" s="4">
        <v>624</v>
      </c>
      <c r="G217" s="4">
        <v>7</v>
      </c>
      <c r="H217" s="5">
        <v>45044</v>
      </c>
      <c r="I217" s="6" t="s">
        <v>5459</v>
      </c>
    </row>
    <row r="218" spans="1:9" ht="26.1" customHeight="1" x14ac:dyDescent="0.25">
      <c r="A218" s="1" t="s">
        <v>5642</v>
      </c>
      <c r="B218" s="2" t="s">
        <v>5643</v>
      </c>
      <c r="C218" s="2" t="s">
        <v>5644</v>
      </c>
      <c r="D218" s="6" t="s">
        <v>4970</v>
      </c>
      <c r="E218" s="3">
        <v>3897.94</v>
      </c>
      <c r="F218" s="4">
        <v>599</v>
      </c>
      <c r="G218" s="8">
        <v>12</v>
      </c>
      <c r="H218" s="5">
        <v>45086</v>
      </c>
      <c r="I218" s="6" t="s">
        <v>426</v>
      </c>
    </row>
    <row r="219" spans="1:9" ht="26.1" customHeight="1" x14ac:dyDescent="0.25">
      <c r="A219" s="1" t="s">
        <v>5645</v>
      </c>
      <c r="B219" s="2" t="s">
        <v>5646</v>
      </c>
      <c r="C219" s="2" t="s">
        <v>5647</v>
      </c>
      <c r="D219" s="6" t="s">
        <v>5532</v>
      </c>
      <c r="E219" s="3">
        <v>3857.16</v>
      </c>
      <c r="F219" s="4">
        <v>874</v>
      </c>
      <c r="G219" s="4">
        <v>10</v>
      </c>
      <c r="H219" s="5">
        <v>45135</v>
      </c>
      <c r="I219" s="6" t="s">
        <v>1864</v>
      </c>
    </row>
    <row r="220" spans="1:9" ht="26.1" customHeight="1" x14ac:dyDescent="0.25">
      <c r="A220" s="1" t="s">
        <v>5648</v>
      </c>
      <c r="B220" s="10" t="s">
        <v>5649</v>
      </c>
      <c r="C220" s="2" t="s">
        <v>5650</v>
      </c>
      <c r="D220" s="6" t="s">
        <v>4970</v>
      </c>
      <c r="E220" s="3">
        <v>3842.6000000000004</v>
      </c>
      <c r="F220" s="4">
        <v>868</v>
      </c>
      <c r="G220" s="8">
        <v>8</v>
      </c>
      <c r="H220" s="5">
        <v>45058</v>
      </c>
      <c r="I220" s="6" t="s">
        <v>311</v>
      </c>
    </row>
    <row r="221" spans="1:9" s="7" customFormat="1" ht="26.1" customHeight="1" x14ac:dyDescent="0.25">
      <c r="A221" s="1" t="s">
        <v>5651</v>
      </c>
      <c r="B221" s="9" t="s">
        <v>5652</v>
      </c>
      <c r="C221" s="9" t="s">
        <v>5653</v>
      </c>
      <c r="D221" s="6" t="s">
        <v>4970</v>
      </c>
      <c r="E221" s="3">
        <v>3812.7200000000003</v>
      </c>
      <c r="F221" s="4">
        <v>1270</v>
      </c>
      <c r="G221" s="8">
        <v>3</v>
      </c>
      <c r="H221" s="5">
        <v>44743</v>
      </c>
      <c r="I221" s="6" t="s">
        <v>10</v>
      </c>
    </row>
    <row r="222" spans="1:9" ht="26.1" customHeight="1" x14ac:dyDescent="0.25">
      <c r="A222" s="1" t="s">
        <v>5654</v>
      </c>
      <c r="B222" s="2" t="s">
        <v>5655</v>
      </c>
      <c r="C222" s="2" t="s">
        <v>5656</v>
      </c>
      <c r="D222" s="6" t="s">
        <v>5657</v>
      </c>
      <c r="E222" s="3">
        <v>3746.4</v>
      </c>
      <c r="F222" s="4">
        <v>722</v>
      </c>
      <c r="G222" s="8">
        <v>5</v>
      </c>
      <c r="H222" s="5">
        <v>44967</v>
      </c>
      <c r="I222" s="6" t="s">
        <v>311</v>
      </c>
    </row>
    <row r="223" spans="1:9" ht="26.1" customHeight="1" x14ac:dyDescent="0.25">
      <c r="A223" s="1" t="s">
        <v>5658</v>
      </c>
      <c r="B223" s="2" t="s">
        <v>5659</v>
      </c>
      <c r="C223" s="2" t="s">
        <v>5660</v>
      </c>
      <c r="D223" s="6" t="s">
        <v>5661</v>
      </c>
      <c r="E223" s="3">
        <v>3648.6</v>
      </c>
      <c r="F223" s="4">
        <v>829</v>
      </c>
      <c r="G223" s="4">
        <v>5</v>
      </c>
      <c r="H223" s="5">
        <v>44988</v>
      </c>
      <c r="I223" s="6" t="s">
        <v>311</v>
      </c>
    </row>
    <row r="224" spans="1:9" ht="26.1" customHeight="1" x14ac:dyDescent="0.25">
      <c r="A224" s="1" t="s">
        <v>5662</v>
      </c>
      <c r="B224" s="2" t="s">
        <v>5663</v>
      </c>
      <c r="C224" s="2" t="s">
        <v>5664</v>
      </c>
      <c r="D224" s="6" t="s">
        <v>5665</v>
      </c>
      <c r="E224" s="3">
        <v>3612.85</v>
      </c>
      <c r="F224" s="4">
        <v>652</v>
      </c>
      <c r="G224" s="8">
        <v>7</v>
      </c>
      <c r="H224" s="5">
        <v>44932</v>
      </c>
      <c r="I224" s="6" t="s">
        <v>3431</v>
      </c>
    </row>
    <row r="225" spans="1:9" ht="26.1" customHeight="1" x14ac:dyDescent="0.25">
      <c r="A225" s="1" t="s">
        <v>5666</v>
      </c>
      <c r="B225" s="2" t="s">
        <v>5667</v>
      </c>
      <c r="C225" s="2" t="s">
        <v>5668</v>
      </c>
      <c r="D225" s="6" t="s">
        <v>5669</v>
      </c>
      <c r="E225" s="3">
        <v>3579.21</v>
      </c>
      <c r="F225" s="4">
        <v>991</v>
      </c>
      <c r="G225" s="4">
        <v>9</v>
      </c>
      <c r="H225" s="5">
        <v>45275</v>
      </c>
      <c r="I225" s="6" t="s">
        <v>3843</v>
      </c>
    </row>
    <row r="226" spans="1:9" s="7" customFormat="1" ht="26.1" customHeight="1" x14ac:dyDescent="0.25">
      <c r="A226" s="1" t="s">
        <v>5670</v>
      </c>
      <c r="B226" s="2" t="s">
        <v>5671</v>
      </c>
      <c r="C226" s="2" t="s">
        <v>5672</v>
      </c>
      <c r="D226" s="6" t="s">
        <v>5673</v>
      </c>
      <c r="E226" s="3">
        <v>3567</v>
      </c>
      <c r="F226" s="4">
        <v>984</v>
      </c>
      <c r="G226" s="4">
        <v>1</v>
      </c>
      <c r="H226" s="5">
        <v>44080</v>
      </c>
      <c r="I226" s="6" t="s">
        <v>1869</v>
      </c>
    </row>
    <row r="227" spans="1:9" s="7" customFormat="1" ht="26.1" customHeight="1" x14ac:dyDescent="0.25">
      <c r="A227" s="1" t="s">
        <v>5674</v>
      </c>
      <c r="B227" s="2" t="s">
        <v>5675</v>
      </c>
      <c r="C227" s="2" t="s">
        <v>5676</v>
      </c>
      <c r="D227" s="6" t="s">
        <v>4970</v>
      </c>
      <c r="E227" s="3">
        <v>3560.14</v>
      </c>
      <c r="F227" s="4">
        <v>1132</v>
      </c>
      <c r="G227" s="8">
        <v>2</v>
      </c>
      <c r="H227" s="5">
        <v>44771</v>
      </c>
      <c r="I227" s="6" t="s">
        <v>25</v>
      </c>
    </row>
    <row r="228" spans="1:9" s="7" customFormat="1" ht="26.1" customHeight="1" x14ac:dyDescent="0.25">
      <c r="A228" s="1" t="s">
        <v>5677</v>
      </c>
      <c r="B228" s="2" t="s">
        <v>5678</v>
      </c>
      <c r="C228" s="2" t="s">
        <v>5679</v>
      </c>
      <c r="D228" s="6" t="s">
        <v>5192</v>
      </c>
      <c r="E228" s="3">
        <v>3498</v>
      </c>
      <c r="F228" s="4">
        <v>1078</v>
      </c>
      <c r="G228" s="4">
        <v>1</v>
      </c>
      <c r="H228" s="5">
        <v>44112</v>
      </c>
      <c r="I228" s="6" t="s">
        <v>3194</v>
      </c>
    </row>
    <row r="229" spans="1:9" ht="26.1" customHeight="1" x14ac:dyDescent="0.25">
      <c r="A229" s="1" t="s">
        <v>5680</v>
      </c>
      <c r="B229" s="2" t="s">
        <v>5681</v>
      </c>
      <c r="C229" s="2" t="s">
        <v>5682</v>
      </c>
      <c r="D229" s="6" t="s">
        <v>5192</v>
      </c>
      <c r="E229" s="3">
        <v>3446</v>
      </c>
      <c r="F229" s="4">
        <v>525</v>
      </c>
      <c r="G229" s="4">
        <v>8</v>
      </c>
      <c r="H229" s="5">
        <v>45121</v>
      </c>
      <c r="I229" s="6" t="s">
        <v>311</v>
      </c>
    </row>
    <row r="230" spans="1:9" ht="26.1" customHeight="1" x14ac:dyDescent="0.25">
      <c r="A230" s="1" t="s">
        <v>5683</v>
      </c>
      <c r="B230" s="2" t="s">
        <v>5684</v>
      </c>
      <c r="C230" s="2" t="s">
        <v>5684</v>
      </c>
      <c r="D230" s="6" t="s">
        <v>5083</v>
      </c>
      <c r="E230" s="3">
        <v>3437.66</v>
      </c>
      <c r="F230" s="4">
        <v>734</v>
      </c>
      <c r="G230" s="4">
        <v>6</v>
      </c>
      <c r="H230" s="5">
        <v>45072</v>
      </c>
      <c r="I230" s="6" t="s">
        <v>439</v>
      </c>
    </row>
    <row r="231" spans="1:9" ht="26.1" customHeight="1" x14ac:dyDescent="0.25">
      <c r="A231" s="1" t="s">
        <v>5685</v>
      </c>
      <c r="B231" s="2" t="s">
        <v>5686</v>
      </c>
      <c r="C231" s="2" t="s">
        <v>5687</v>
      </c>
      <c r="D231" s="6" t="s">
        <v>5688</v>
      </c>
      <c r="E231" s="3">
        <v>3552</v>
      </c>
      <c r="F231" s="4">
        <v>822</v>
      </c>
      <c r="G231" s="8">
        <v>21</v>
      </c>
      <c r="H231" s="5">
        <v>44981</v>
      </c>
      <c r="I231" s="6" t="s">
        <v>439</v>
      </c>
    </row>
    <row r="232" spans="1:9" s="7" customFormat="1" ht="26.1" customHeight="1" x14ac:dyDescent="0.25">
      <c r="A232" s="1" t="s">
        <v>5689</v>
      </c>
      <c r="B232" s="2" t="s">
        <v>5690</v>
      </c>
      <c r="C232" s="2" t="s">
        <v>5691</v>
      </c>
      <c r="D232" s="6" t="s">
        <v>4970</v>
      </c>
      <c r="E232" s="3">
        <v>3258.39</v>
      </c>
      <c r="F232" s="4">
        <v>1314</v>
      </c>
      <c r="G232" s="8">
        <v>3</v>
      </c>
      <c r="H232" s="5">
        <v>44869</v>
      </c>
      <c r="I232" s="6" t="s">
        <v>45</v>
      </c>
    </row>
    <row r="233" spans="1:9" s="7" customFormat="1" ht="26.1" customHeight="1" x14ac:dyDescent="0.25">
      <c r="A233" s="1" t="s">
        <v>5692</v>
      </c>
      <c r="B233" s="2" t="s">
        <v>5693</v>
      </c>
      <c r="C233" s="2" t="s">
        <v>5694</v>
      </c>
      <c r="D233" s="6" t="s">
        <v>5695</v>
      </c>
      <c r="E233" s="3">
        <v>3205</v>
      </c>
      <c r="F233" s="4">
        <v>741</v>
      </c>
      <c r="G233" s="4">
        <v>1</v>
      </c>
      <c r="H233" s="5">
        <v>44302</v>
      </c>
      <c r="I233" s="6" t="s">
        <v>1869</v>
      </c>
    </row>
    <row r="234" spans="1:9" ht="26.1" customHeight="1" x14ac:dyDescent="0.25">
      <c r="A234" s="1" t="s">
        <v>5696</v>
      </c>
      <c r="B234" s="2" t="s">
        <v>5697</v>
      </c>
      <c r="C234" s="2" t="s">
        <v>5698</v>
      </c>
      <c r="D234" s="6" t="s">
        <v>5699</v>
      </c>
      <c r="E234" s="3">
        <v>3164.65</v>
      </c>
      <c r="F234" s="4">
        <v>705</v>
      </c>
      <c r="G234" s="8">
        <v>5</v>
      </c>
      <c r="H234" s="5">
        <v>44981</v>
      </c>
      <c r="I234" s="6" t="s">
        <v>311</v>
      </c>
    </row>
    <row r="235" spans="1:9" s="7" customFormat="1" ht="26.1" customHeight="1" x14ac:dyDescent="0.25">
      <c r="A235" s="1" t="s">
        <v>5700</v>
      </c>
      <c r="B235" s="13" t="s">
        <v>5701</v>
      </c>
      <c r="C235" s="13" t="s">
        <v>5702</v>
      </c>
      <c r="D235" s="6" t="s">
        <v>5703</v>
      </c>
      <c r="E235" s="3">
        <v>3081.15</v>
      </c>
      <c r="F235" s="4">
        <v>684</v>
      </c>
      <c r="G235" s="8">
        <v>2</v>
      </c>
      <c r="H235" s="5">
        <v>44897</v>
      </c>
      <c r="I235" s="6" t="s">
        <v>311</v>
      </c>
    </row>
    <row r="236" spans="1:9" ht="26.1" customHeight="1" x14ac:dyDescent="0.25">
      <c r="A236" s="1" t="s">
        <v>5704</v>
      </c>
      <c r="B236" s="2" t="s">
        <v>5705</v>
      </c>
      <c r="C236" s="2" t="s">
        <v>5705</v>
      </c>
      <c r="D236" s="6" t="s">
        <v>5706</v>
      </c>
      <c r="E236" s="3">
        <v>3017</v>
      </c>
      <c r="F236" s="4">
        <v>589</v>
      </c>
      <c r="G236" s="8">
        <v>2</v>
      </c>
      <c r="H236" s="5">
        <v>45259</v>
      </c>
      <c r="I236" s="6" t="s">
        <v>1330</v>
      </c>
    </row>
    <row r="237" spans="1:9" ht="26.1" customHeight="1" x14ac:dyDescent="0.25">
      <c r="A237" s="1" t="s">
        <v>5707</v>
      </c>
      <c r="B237" s="2" t="s">
        <v>5708</v>
      </c>
      <c r="C237" s="2" t="s">
        <v>5708</v>
      </c>
      <c r="D237" s="6" t="s">
        <v>4984</v>
      </c>
      <c r="E237" s="3">
        <v>2972.4800000000005</v>
      </c>
      <c r="F237" s="4">
        <v>434</v>
      </c>
      <c r="G237" s="4">
        <v>7</v>
      </c>
      <c r="H237" s="5">
        <v>45275</v>
      </c>
      <c r="I237" s="6" t="s">
        <v>5709</v>
      </c>
    </row>
    <row r="238" spans="1:9" ht="26.1" customHeight="1" x14ac:dyDescent="0.25">
      <c r="A238" s="1" t="s">
        <v>5710</v>
      </c>
      <c r="B238" s="2" t="s">
        <v>5711</v>
      </c>
      <c r="C238" s="2" t="s">
        <v>5711</v>
      </c>
      <c r="D238" s="6" t="s">
        <v>4984</v>
      </c>
      <c r="E238" s="3">
        <v>2910</v>
      </c>
      <c r="F238" s="4">
        <v>528</v>
      </c>
      <c r="G238" s="4">
        <v>2</v>
      </c>
      <c r="H238" s="5">
        <v>45043</v>
      </c>
      <c r="I238" s="6" t="s">
        <v>5584</v>
      </c>
    </row>
    <row r="239" spans="1:9" ht="26.1" customHeight="1" x14ac:dyDescent="0.25">
      <c r="A239" s="1" t="s">
        <v>5712</v>
      </c>
      <c r="B239" s="2" t="s">
        <v>5713</v>
      </c>
      <c r="C239" s="2" t="s">
        <v>5714</v>
      </c>
      <c r="D239" s="6" t="s">
        <v>5715</v>
      </c>
      <c r="E239" s="3">
        <v>2873.41</v>
      </c>
      <c r="F239" s="4">
        <v>478</v>
      </c>
      <c r="G239" s="8">
        <v>14</v>
      </c>
      <c r="H239" s="5">
        <v>45254</v>
      </c>
      <c r="I239" s="6" t="s">
        <v>5716</v>
      </c>
    </row>
    <row r="240" spans="1:9" ht="26.1" customHeight="1" x14ac:dyDescent="0.25">
      <c r="A240" s="1" t="s">
        <v>5717</v>
      </c>
      <c r="B240" s="2" t="s">
        <v>5718</v>
      </c>
      <c r="C240" s="2" t="s">
        <v>5719</v>
      </c>
      <c r="D240" s="6" t="s">
        <v>4970</v>
      </c>
      <c r="E240" s="3">
        <v>2852.96</v>
      </c>
      <c r="F240" s="4">
        <v>526</v>
      </c>
      <c r="G240" s="4">
        <v>4</v>
      </c>
      <c r="H240" s="5">
        <v>45065</v>
      </c>
      <c r="I240" s="6" t="s">
        <v>5459</v>
      </c>
    </row>
    <row r="241" spans="1:9" s="7" customFormat="1" ht="26.1" customHeight="1" x14ac:dyDescent="0.25">
      <c r="A241" s="1" t="s">
        <v>5720</v>
      </c>
      <c r="B241" s="2" t="s">
        <v>5534</v>
      </c>
      <c r="C241" s="2" t="s">
        <v>5721</v>
      </c>
      <c r="D241" s="6" t="s">
        <v>5554</v>
      </c>
      <c r="E241" s="3">
        <v>2844</v>
      </c>
      <c r="F241" s="4">
        <v>784</v>
      </c>
      <c r="G241" s="4">
        <v>1</v>
      </c>
      <c r="H241" s="5">
        <v>43567</v>
      </c>
      <c r="I241" s="6" t="s">
        <v>3194</v>
      </c>
    </row>
    <row r="242" spans="1:9" ht="26.1" customHeight="1" x14ac:dyDescent="0.25">
      <c r="A242" s="1" t="s">
        <v>5722</v>
      </c>
      <c r="B242" s="2" t="s">
        <v>5723</v>
      </c>
      <c r="C242" s="2" t="s">
        <v>5724</v>
      </c>
      <c r="D242" s="6" t="s">
        <v>5632</v>
      </c>
      <c r="E242" s="3">
        <v>2911</v>
      </c>
      <c r="F242" s="4">
        <v>647</v>
      </c>
      <c r="G242" s="4">
        <v>6</v>
      </c>
      <c r="H242" s="5">
        <v>45016</v>
      </c>
      <c r="I242" s="6" t="s">
        <v>439</v>
      </c>
    </row>
    <row r="243" spans="1:9" ht="26.1" customHeight="1" x14ac:dyDescent="0.25">
      <c r="A243" s="1" t="s">
        <v>5725</v>
      </c>
      <c r="B243" s="2" t="s">
        <v>5726</v>
      </c>
      <c r="C243" s="2" t="s">
        <v>5727</v>
      </c>
      <c r="D243" s="6" t="s">
        <v>5417</v>
      </c>
      <c r="E243" s="3">
        <v>2695.8</v>
      </c>
      <c r="F243" s="4">
        <v>458</v>
      </c>
      <c r="G243" s="8">
        <v>6</v>
      </c>
      <c r="H243" s="5">
        <v>45254</v>
      </c>
      <c r="I243" s="6" t="s">
        <v>2184</v>
      </c>
    </row>
    <row r="244" spans="1:9" ht="26.1" customHeight="1" x14ac:dyDescent="0.25">
      <c r="A244" s="1" t="s">
        <v>5728</v>
      </c>
      <c r="B244" s="2" t="s">
        <v>5729</v>
      </c>
      <c r="C244" s="2" t="s">
        <v>5730</v>
      </c>
      <c r="D244" s="6" t="s">
        <v>5192</v>
      </c>
      <c r="E244" s="3">
        <v>2663.5299999999997</v>
      </c>
      <c r="F244" s="4">
        <v>393</v>
      </c>
      <c r="G244" s="4">
        <v>4</v>
      </c>
      <c r="H244" s="5">
        <v>45023</v>
      </c>
      <c r="I244" s="6" t="s">
        <v>1864</v>
      </c>
    </row>
    <row r="245" spans="1:9" ht="26.1" customHeight="1" x14ac:dyDescent="0.25">
      <c r="A245" s="1" t="s">
        <v>5731</v>
      </c>
      <c r="B245" s="2" t="s">
        <v>5732</v>
      </c>
      <c r="C245" s="2" t="s">
        <v>5733</v>
      </c>
      <c r="D245" s="6" t="s">
        <v>5734</v>
      </c>
      <c r="E245" s="3">
        <v>2595.5</v>
      </c>
      <c r="F245" s="4">
        <v>641</v>
      </c>
      <c r="G245" s="4">
        <v>1</v>
      </c>
      <c r="H245" s="5">
        <v>45214</v>
      </c>
      <c r="I245" s="6" t="s">
        <v>1869</v>
      </c>
    </row>
    <row r="246" spans="1:9" ht="26.1" customHeight="1" x14ac:dyDescent="0.25">
      <c r="A246" s="1" t="s">
        <v>5735</v>
      </c>
      <c r="B246" s="2" t="s">
        <v>5736</v>
      </c>
      <c r="C246" s="2" t="s">
        <v>5737</v>
      </c>
      <c r="D246" s="6" t="s">
        <v>5738</v>
      </c>
      <c r="E246" s="3">
        <v>2506</v>
      </c>
      <c r="F246" s="4">
        <v>405</v>
      </c>
      <c r="G246" s="4">
        <v>8</v>
      </c>
      <c r="H246" s="5">
        <v>45184</v>
      </c>
      <c r="I246" s="6" t="s">
        <v>105</v>
      </c>
    </row>
    <row r="247" spans="1:9" ht="26.1" customHeight="1" x14ac:dyDescent="0.25">
      <c r="A247" s="1" t="s">
        <v>5739</v>
      </c>
      <c r="B247" s="2" t="s">
        <v>5740</v>
      </c>
      <c r="C247" s="2" t="s">
        <v>5741</v>
      </c>
      <c r="D247" s="6" t="s">
        <v>5015</v>
      </c>
      <c r="E247" s="3">
        <v>2446.56</v>
      </c>
      <c r="F247" s="4">
        <v>462</v>
      </c>
      <c r="G247" s="4" t="s">
        <v>5742</v>
      </c>
      <c r="H247" s="5">
        <v>45051</v>
      </c>
      <c r="I247" s="6" t="s">
        <v>311</v>
      </c>
    </row>
    <row r="248" spans="1:9" ht="26.1" customHeight="1" x14ac:dyDescent="0.25">
      <c r="A248" s="1" t="s">
        <v>5743</v>
      </c>
      <c r="B248" s="2" t="s">
        <v>5744</v>
      </c>
      <c r="C248" s="2" t="s">
        <v>5745</v>
      </c>
      <c r="D248" s="6" t="s">
        <v>5083</v>
      </c>
      <c r="E248" s="3">
        <v>2407.62</v>
      </c>
      <c r="F248" s="4">
        <v>392</v>
      </c>
      <c r="G248" s="4">
        <v>12</v>
      </c>
      <c r="H248" s="5">
        <v>45016</v>
      </c>
      <c r="I248" s="6" t="s">
        <v>505</v>
      </c>
    </row>
    <row r="249" spans="1:9" s="7" customFormat="1" ht="26.1" customHeight="1" x14ac:dyDescent="0.25">
      <c r="A249" s="1" t="s">
        <v>5746</v>
      </c>
      <c r="B249" s="2" t="s">
        <v>5747</v>
      </c>
      <c r="C249" s="2" t="s">
        <v>5748</v>
      </c>
      <c r="D249" s="6" t="s">
        <v>5749</v>
      </c>
      <c r="E249" s="3">
        <v>2367</v>
      </c>
      <c r="F249" s="4">
        <v>554</v>
      </c>
      <c r="G249" s="4">
        <v>1</v>
      </c>
      <c r="H249" s="5">
        <v>43574</v>
      </c>
      <c r="I249" s="6" t="s">
        <v>3194</v>
      </c>
    </row>
    <row r="250" spans="1:9" s="7" customFormat="1" ht="26.1" customHeight="1" x14ac:dyDescent="0.25">
      <c r="A250" s="1" t="s">
        <v>5750</v>
      </c>
      <c r="B250" s="2" t="s">
        <v>5751</v>
      </c>
      <c r="C250" s="2" t="s">
        <v>5752</v>
      </c>
      <c r="D250" s="6" t="s">
        <v>5753</v>
      </c>
      <c r="E250" s="3">
        <v>2327</v>
      </c>
      <c r="F250" s="4">
        <v>657</v>
      </c>
      <c r="G250" s="4">
        <v>1</v>
      </c>
      <c r="H250" s="5">
        <v>44114</v>
      </c>
      <c r="I250" s="6" t="s">
        <v>1869</v>
      </c>
    </row>
    <row r="251" spans="1:9" s="7" customFormat="1" ht="26.1" customHeight="1" x14ac:dyDescent="0.25">
      <c r="A251" s="1" t="s">
        <v>5754</v>
      </c>
      <c r="B251" s="2" t="s">
        <v>5755</v>
      </c>
      <c r="C251" s="2" t="s">
        <v>5756</v>
      </c>
      <c r="D251" s="6" t="s">
        <v>5757</v>
      </c>
      <c r="E251" s="3">
        <v>2312</v>
      </c>
      <c r="F251" s="4">
        <v>658</v>
      </c>
      <c r="G251" s="4">
        <v>1</v>
      </c>
      <c r="H251" s="5">
        <v>44493</v>
      </c>
      <c r="I251" s="6" t="s">
        <v>1869</v>
      </c>
    </row>
    <row r="252" spans="1:9" ht="26.1" customHeight="1" x14ac:dyDescent="0.25">
      <c r="A252" s="1" t="s">
        <v>5758</v>
      </c>
      <c r="B252" s="10" t="s">
        <v>5759</v>
      </c>
      <c r="C252" s="2" t="s">
        <v>5759</v>
      </c>
      <c r="D252" s="6" t="s">
        <v>4984</v>
      </c>
      <c r="E252" s="3">
        <v>2305.38</v>
      </c>
      <c r="F252" s="4">
        <v>409</v>
      </c>
      <c r="G252" s="8">
        <v>14</v>
      </c>
      <c r="H252" s="5">
        <v>45163</v>
      </c>
      <c r="I252" s="6" t="s">
        <v>5340</v>
      </c>
    </row>
    <row r="253" spans="1:9" ht="26.1" customHeight="1" x14ac:dyDescent="0.25">
      <c r="A253" s="1" t="s">
        <v>5760</v>
      </c>
      <c r="B253" s="10" t="s">
        <v>5761</v>
      </c>
      <c r="C253" s="2" t="s">
        <v>5762</v>
      </c>
      <c r="D253" s="6" t="s">
        <v>5083</v>
      </c>
      <c r="E253" s="3">
        <v>2302.1</v>
      </c>
      <c r="F253" s="4">
        <v>437</v>
      </c>
      <c r="G253" s="8">
        <v>9</v>
      </c>
      <c r="H253" s="5">
        <v>45156</v>
      </c>
      <c r="I253" s="6" t="s">
        <v>220</v>
      </c>
    </row>
    <row r="254" spans="1:9" ht="25.5" customHeight="1" x14ac:dyDescent="0.25">
      <c r="A254" s="1" t="s">
        <v>5763</v>
      </c>
      <c r="B254" s="2" t="s">
        <v>5764</v>
      </c>
      <c r="C254" s="2" t="s">
        <v>5765</v>
      </c>
      <c r="D254" s="6" t="s">
        <v>5558</v>
      </c>
      <c r="E254" s="3">
        <v>2281</v>
      </c>
      <c r="F254" s="4">
        <v>541</v>
      </c>
      <c r="G254" s="8">
        <v>2</v>
      </c>
      <c r="H254" s="5">
        <v>45225</v>
      </c>
      <c r="I254" s="6" t="s">
        <v>3431</v>
      </c>
    </row>
    <row r="255" spans="1:9" ht="26.1" customHeight="1" x14ac:dyDescent="0.25">
      <c r="A255" s="1" t="s">
        <v>5766</v>
      </c>
      <c r="B255" s="2" t="s">
        <v>5767</v>
      </c>
      <c r="C255" s="2" t="s">
        <v>5767</v>
      </c>
      <c r="D255" s="6" t="s">
        <v>5083</v>
      </c>
      <c r="E255" s="3">
        <v>2190</v>
      </c>
      <c r="F255" s="4">
        <v>298</v>
      </c>
      <c r="G255" s="8">
        <v>4</v>
      </c>
      <c r="H255" s="5">
        <v>44974</v>
      </c>
      <c r="I255" s="6" t="s">
        <v>3431</v>
      </c>
    </row>
    <row r="256" spans="1:9" s="7" customFormat="1" ht="26.1" customHeight="1" x14ac:dyDescent="0.25">
      <c r="A256" s="1" t="s">
        <v>5768</v>
      </c>
      <c r="B256" s="2" t="s">
        <v>5769</v>
      </c>
      <c r="C256" s="2" t="s">
        <v>5770</v>
      </c>
      <c r="D256" s="6" t="s">
        <v>4970</v>
      </c>
      <c r="E256" s="3">
        <v>2180.6</v>
      </c>
      <c r="F256" s="4">
        <v>530</v>
      </c>
      <c r="G256" s="8">
        <v>3</v>
      </c>
      <c r="H256" s="5">
        <v>44568</v>
      </c>
      <c r="I256" s="6" t="s">
        <v>103</v>
      </c>
    </row>
    <row r="257" spans="1:9" s="7" customFormat="1" ht="26.1" customHeight="1" x14ac:dyDescent="0.25">
      <c r="A257" s="1" t="s">
        <v>5771</v>
      </c>
      <c r="B257" s="2" t="s">
        <v>5772</v>
      </c>
      <c r="C257" s="2" t="s">
        <v>5773</v>
      </c>
      <c r="D257" s="6" t="s">
        <v>5774</v>
      </c>
      <c r="E257" s="3">
        <v>2152.1999999999998</v>
      </c>
      <c r="F257" s="4">
        <v>926</v>
      </c>
      <c r="G257" s="8">
        <v>2</v>
      </c>
      <c r="H257" s="5">
        <v>44603</v>
      </c>
      <c r="I257" s="6" t="s">
        <v>4</v>
      </c>
    </row>
    <row r="258" spans="1:9" ht="26.1" customHeight="1" x14ac:dyDescent="0.25">
      <c r="A258" s="1" t="s">
        <v>5775</v>
      </c>
      <c r="B258" s="2" t="s">
        <v>5776</v>
      </c>
      <c r="C258" s="2" t="s">
        <v>5777</v>
      </c>
      <c r="D258" s="6" t="s">
        <v>5083</v>
      </c>
      <c r="E258" s="3">
        <v>2150.5</v>
      </c>
      <c r="F258" s="4">
        <v>648</v>
      </c>
      <c r="G258" s="4">
        <v>5</v>
      </c>
      <c r="H258" s="5">
        <v>45037</v>
      </c>
      <c r="I258" s="6" t="s">
        <v>311</v>
      </c>
    </row>
    <row r="259" spans="1:9" s="7" customFormat="1" ht="26.1" customHeight="1" x14ac:dyDescent="0.25">
      <c r="A259" s="1" t="s">
        <v>5778</v>
      </c>
      <c r="B259" s="2" t="s">
        <v>5779</v>
      </c>
      <c r="C259" s="2" t="s">
        <v>5780</v>
      </c>
      <c r="D259" s="6" t="s">
        <v>4970</v>
      </c>
      <c r="E259" s="3">
        <v>2149.54</v>
      </c>
      <c r="F259" s="4">
        <v>323</v>
      </c>
      <c r="G259" s="8">
        <v>5</v>
      </c>
      <c r="H259" s="5">
        <v>44918</v>
      </c>
      <c r="I259" s="6" t="s">
        <v>4</v>
      </c>
    </row>
    <row r="260" spans="1:9" ht="26.1" customHeight="1" x14ac:dyDescent="0.25">
      <c r="A260" s="1" t="s">
        <v>5781</v>
      </c>
      <c r="B260" s="2" t="s">
        <v>5782</v>
      </c>
      <c r="C260" s="2" t="s">
        <v>5783</v>
      </c>
      <c r="D260" s="6" t="s">
        <v>5784</v>
      </c>
      <c r="E260" s="3">
        <v>2708</v>
      </c>
      <c r="F260" s="4">
        <v>510</v>
      </c>
      <c r="G260" s="8">
        <v>5</v>
      </c>
      <c r="H260" s="5">
        <v>45275</v>
      </c>
      <c r="I260" s="6" t="s">
        <v>439</v>
      </c>
    </row>
    <row r="261" spans="1:9" s="7" customFormat="1" ht="26.1" customHeight="1" x14ac:dyDescent="0.25">
      <c r="A261" s="1" t="s">
        <v>5785</v>
      </c>
      <c r="B261" s="13" t="s">
        <v>5786</v>
      </c>
      <c r="C261" s="13" t="s">
        <v>5786</v>
      </c>
      <c r="D261" s="6" t="s">
        <v>4984</v>
      </c>
      <c r="E261" s="3">
        <v>2051.0099999999998</v>
      </c>
      <c r="F261" s="4">
        <v>549</v>
      </c>
      <c r="G261" s="8">
        <v>5</v>
      </c>
      <c r="H261" s="5">
        <v>44834</v>
      </c>
      <c r="I261" s="12" t="s">
        <v>220</v>
      </c>
    </row>
    <row r="262" spans="1:9" s="7" customFormat="1" ht="26.1" customHeight="1" x14ac:dyDescent="0.25">
      <c r="A262" s="1" t="s">
        <v>5787</v>
      </c>
      <c r="B262" s="2" t="s">
        <v>5788</v>
      </c>
      <c r="C262" s="2" t="s">
        <v>5788</v>
      </c>
      <c r="D262" s="6" t="s">
        <v>4984</v>
      </c>
      <c r="E262" s="3">
        <v>2051</v>
      </c>
      <c r="F262" s="4">
        <v>401</v>
      </c>
      <c r="G262" s="8">
        <v>3</v>
      </c>
      <c r="H262" s="5">
        <v>44890</v>
      </c>
      <c r="I262" s="6" t="s">
        <v>129</v>
      </c>
    </row>
    <row r="263" spans="1:9" s="7" customFormat="1" ht="26.1" customHeight="1" x14ac:dyDescent="0.25">
      <c r="A263" s="1" t="s">
        <v>5789</v>
      </c>
      <c r="B263" s="2" t="s">
        <v>5790</v>
      </c>
      <c r="C263" s="2" t="s">
        <v>5791</v>
      </c>
      <c r="D263" s="6" t="s">
        <v>5282</v>
      </c>
      <c r="E263" s="3">
        <v>2026.15</v>
      </c>
      <c r="F263" s="4">
        <v>402</v>
      </c>
      <c r="G263" s="4">
        <v>1</v>
      </c>
      <c r="H263" s="5">
        <v>44655</v>
      </c>
      <c r="I263" s="6" t="s">
        <v>220</v>
      </c>
    </row>
    <row r="264" spans="1:9" ht="26.1" customHeight="1" x14ac:dyDescent="0.25">
      <c r="A264" s="1" t="s">
        <v>5792</v>
      </c>
      <c r="B264" s="9" t="s">
        <v>5793</v>
      </c>
      <c r="C264" s="2" t="s">
        <v>5794</v>
      </c>
      <c r="D264" s="6" t="s">
        <v>5795</v>
      </c>
      <c r="E264" s="3">
        <v>2002</v>
      </c>
      <c r="F264" s="4">
        <v>381</v>
      </c>
      <c r="G264" s="4">
        <v>8</v>
      </c>
      <c r="H264" s="5">
        <v>45012</v>
      </c>
      <c r="I264" s="6" t="s">
        <v>220</v>
      </c>
    </row>
    <row r="265" spans="1:9" s="7" customFormat="1" ht="26.1" customHeight="1" x14ac:dyDescent="0.25">
      <c r="A265" s="1" t="s">
        <v>5796</v>
      </c>
      <c r="B265" s="2" t="s">
        <v>5797</v>
      </c>
      <c r="C265" s="2" t="s">
        <v>5798</v>
      </c>
      <c r="D265" s="6" t="s">
        <v>4970</v>
      </c>
      <c r="E265" s="3">
        <v>2000.08</v>
      </c>
      <c r="F265" s="4">
        <v>820</v>
      </c>
      <c r="G265" s="4">
        <v>4</v>
      </c>
      <c r="H265" s="5">
        <v>44638</v>
      </c>
      <c r="I265" s="6" t="s">
        <v>10</v>
      </c>
    </row>
    <row r="266" spans="1:9" ht="26.1" customHeight="1" x14ac:dyDescent="0.25">
      <c r="A266" s="1" t="s">
        <v>5799</v>
      </c>
      <c r="B266" s="2" t="s">
        <v>5800</v>
      </c>
      <c r="C266" s="2" t="s">
        <v>5801</v>
      </c>
      <c r="D266" s="6" t="s">
        <v>5120</v>
      </c>
      <c r="E266" s="3">
        <v>1962.78</v>
      </c>
      <c r="F266" s="4">
        <v>322</v>
      </c>
      <c r="G266" s="4">
        <v>3</v>
      </c>
      <c r="H266" s="5">
        <v>45170</v>
      </c>
      <c r="I266" s="6" t="s">
        <v>439</v>
      </c>
    </row>
    <row r="267" spans="1:9" s="7" customFormat="1" ht="26.1" customHeight="1" x14ac:dyDescent="0.25">
      <c r="A267" s="1" t="s">
        <v>5802</v>
      </c>
      <c r="B267" s="2" t="s">
        <v>5803</v>
      </c>
      <c r="C267" s="2" t="s">
        <v>5804</v>
      </c>
      <c r="D267" s="6" t="s">
        <v>5805</v>
      </c>
      <c r="E267" s="3">
        <v>1902</v>
      </c>
      <c r="F267" s="4">
        <v>847</v>
      </c>
      <c r="G267" s="8">
        <v>2</v>
      </c>
      <c r="H267" s="5">
        <v>44680</v>
      </c>
      <c r="I267" s="6" t="s">
        <v>129</v>
      </c>
    </row>
    <row r="268" spans="1:9" ht="26.1" customHeight="1" x14ac:dyDescent="0.25">
      <c r="A268" s="1" t="s">
        <v>5806</v>
      </c>
      <c r="B268" s="2" t="s">
        <v>5807</v>
      </c>
      <c r="C268" s="2" t="s">
        <v>5808</v>
      </c>
      <c r="D268" s="6" t="s">
        <v>5738</v>
      </c>
      <c r="E268" s="3">
        <v>1893.8</v>
      </c>
      <c r="F268" s="4">
        <v>499</v>
      </c>
      <c r="G268" s="8">
        <v>4</v>
      </c>
      <c r="H268" s="5">
        <v>44974</v>
      </c>
      <c r="I268" s="6" t="s">
        <v>311</v>
      </c>
    </row>
    <row r="269" spans="1:9" s="7" customFormat="1" ht="26.1" customHeight="1" x14ac:dyDescent="0.25">
      <c r="A269" s="1" t="s">
        <v>5809</v>
      </c>
      <c r="B269" s="2" t="s">
        <v>5810</v>
      </c>
      <c r="C269" s="2" t="s">
        <v>5811</v>
      </c>
      <c r="D269" s="6" t="s">
        <v>5673</v>
      </c>
      <c r="E269" s="3">
        <v>1836</v>
      </c>
      <c r="F269" s="4">
        <v>448</v>
      </c>
      <c r="G269" s="4">
        <v>1</v>
      </c>
      <c r="H269" s="5">
        <v>44707</v>
      </c>
      <c r="I269" s="6" t="s">
        <v>3194</v>
      </c>
    </row>
    <row r="270" spans="1:9" ht="26.1" customHeight="1" x14ac:dyDescent="0.25">
      <c r="A270" s="1" t="s">
        <v>5812</v>
      </c>
      <c r="B270" s="2" t="s">
        <v>5813</v>
      </c>
      <c r="C270" s="2" t="s">
        <v>5814</v>
      </c>
      <c r="D270" s="6" t="s">
        <v>5120</v>
      </c>
      <c r="E270" s="3">
        <v>1827.07</v>
      </c>
      <c r="F270" s="4">
        <v>297</v>
      </c>
      <c r="G270" s="4">
        <v>9</v>
      </c>
      <c r="H270" s="5">
        <v>44995</v>
      </c>
      <c r="I270" s="6" t="s">
        <v>5091</v>
      </c>
    </row>
    <row r="271" spans="1:9" ht="26.1" customHeight="1" x14ac:dyDescent="0.25">
      <c r="A271" s="1" t="s">
        <v>5815</v>
      </c>
      <c r="B271" s="2" t="s">
        <v>5816</v>
      </c>
      <c r="C271" s="2" t="s">
        <v>5817</v>
      </c>
      <c r="D271" s="6" t="s">
        <v>5318</v>
      </c>
      <c r="E271" s="3">
        <v>1796.08</v>
      </c>
      <c r="F271" s="4">
        <v>383</v>
      </c>
      <c r="G271" s="4">
        <v>13</v>
      </c>
      <c r="H271" s="5">
        <v>45282</v>
      </c>
      <c r="I271" s="6" t="s">
        <v>220</v>
      </c>
    </row>
    <row r="272" spans="1:9" s="7" customFormat="1" ht="26.1" customHeight="1" x14ac:dyDescent="0.25">
      <c r="A272" s="1" t="s">
        <v>5818</v>
      </c>
      <c r="B272" s="2" t="s">
        <v>5819</v>
      </c>
      <c r="C272" s="2" t="s">
        <v>5820</v>
      </c>
      <c r="D272" s="6" t="s">
        <v>5192</v>
      </c>
      <c r="E272" s="3">
        <v>1784</v>
      </c>
      <c r="F272" s="4">
        <v>766</v>
      </c>
      <c r="G272" s="4">
        <v>1</v>
      </c>
      <c r="H272" s="5">
        <v>44848</v>
      </c>
      <c r="I272" s="6" t="s">
        <v>129</v>
      </c>
    </row>
    <row r="273" spans="1:9" ht="26.1" customHeight="1" x14ac:dyDescent="0.25">
      <c r="A273" s="1" t="s">
        <v>5821</v>
      </c>
      <c r="B273" s="2" t="s">
        <v>5822</v>
      </c>
      <c r="C273" s="2" t="s">
        <v>5822</v>
      </c>
      <c r="D273" s="6" t="s">
        <v>5823</v>
      </c>
      <c r="E273" s="3">
        <v>1695.18</v>
      </c>
      <c r="F273" s="4">
        <v>347</v>
      </c>
      <c r="G273" s="4">
        <v>14</v>
      </c>
      <c r="H273" s="5">
        <v>45268</v>
      </c>
      <c r="I273" s="6" t="s">
        <v>3843</v>
      </c>
    </row>
    <row r="274" spans="1:9" s="7" customFormat="1" ht="26.1" customHeight="1" x14ac:dyDescent="0.25">
      <c r="A274" s="1" t="s">
        <v>5824</v>
      </c>
      <c r="B274" s="2" t="s">
        <v>5825</v>
      </c>
      <c r="C274" s="2" t="s">
        <v>5826</v>
      </c>
      <c r="D274" s="6" t="s">
        <v>5827</v>
      </c>
      <c r="E274" s="3">
        <v>1683</v>
      </c>
      <c r="F274" s="4">
        <v>475</v>
      </c>
      <c r="G274" s="4">
        <v>1</v>
      </c>
      <c r="H274" s="5">
        <v>43435</v>
      </c>
      <c r="I274" s="6" t="s">
        <v>1869</v>
      </c>
    </row>
    <row r="275" spans="1:9" ht="26.1" customHeight="1" x14ac:dyDescent="0.25">
      <c r="A275" s="1" t="s">
        <v>5828</v>
      </c>
      <c r="B275" s="2" t="s">
        <v>5829</v>
      </c>
      <c r="C275" s="2" t="s">
        <v>5830</v>
      </c>
      <c r="D275" s="6" t="s">
        <v>5831</v>
      </c>
      <c r="E275" s="3">
        <v>1634.8</v>
      </c>
      <c r="F275" s="4">
        <v>270</v>
      </c>
      <c r="G275" s="8">
        <v>4</v>
      </c>
      <c r="H275" s="5">
        <v>44960</v>
      </c>
      <c r="I275" s="6" t="s">
        <v>311</v>
      </c>
    </row>
    <row r="276" spans="1:9" s="7" customFormat="1" ht="26.1" customHeight="1" x14ac:dyDescent="0.25">
      <c r="A276" s="1" t="s">
        <v>5832</v>
      </c>
      <c r="B276" s="2" t="s">
        <v>5833</v>
      </c>
      <c r="C276" s="2" t="s">
        <v>5834</v>
      </c>
      <c r="D276" s="6" t="s">
        <v>5835</v>
      </c>
      <c r="E276" s="3">
        <v>1610</v>
      </c>
      <c r="F276" s="4">
        <v>235</v>
      </c>
      <c r="G276" s="8">
        <v>2</v>
      </c>
      <c r="H276" s="5">
        <v>44904</v>
      </c>
      <c r="I276" s="12" t="s">
        <v>129</v>
      </c>
    </row>
    <row r="277" spans="1:9" ht="26.1" customHeight="1" x14ac:dyDescent="0.25">
      <c r="A277" s="1" t="s">
        <v>5836</v>
      </c>
      <c r="B277" s="2" t="s">
        <v>5837</v>
      </c>
      <c r="C277" s="2" t="s">
        <v>5838</v>
      </c>
      <c r="D277" s="6" t="s">
        <v>5562</v>
      </c>
      <c r="E277" s="3">
        <v>1570.25</v>
      </c>
      <c r="F277" s="4">
        <v>329</v>
      </c>
      <c r="G277" s="4">
        <v>5</v>
      </c>
      <c r="H277" s="5">
        <v>45030</v>
      </c>
      <c r="I277" s="6" t="s">
        <v>2184</v>
      </c>
    </row>
    <row r="278" spans="1:9" s="7" customFormat="1" ht="26.1" customHeight="1" x14ac:dyDescent="0.25">
      <c r="A278" s="1" t="s">
        <v>5839</v>
      </c>
      <c r="B278" s="2" t="s">
        <v>5840</v>
      </c>
      <c r="C278" s="2" t="s">
        <v>5841</v>
      </c>
      <c r="D278" s="6" t="s">
        <v>5632</v>
      </c>
      <c r="E278" s="3">
        <v>1568.9099999999999</v>
      </c>
      <c r="F278" s="4">
        <v>492</v>
      </c>
      <c r="G278" s="8">
        <v>2</v>
      </c>
      <c r="H278" s="5">
        <v>44855</v>
      </c>
      <c r="I278" s="6" t="s">
        <v>4</v>
      </c>
    </row>
    <row r="279" spans="1:9" s="7" customFormat="1" ht="26.1" customHeight="1" x14ac:dyDescent="0.25">
      <c r="A279" s="1" t="s">
        <v>5842</v>
      </c>
      <c r="B279" s="2" t="s">
        <v>5843</v>
      </c>
      <c r="C279" s="2" t="s">
        <v>5844</v>
      </c>
      <c r="D279" s="6" t="s">
        <v>4970</v>
      </c>
      <c r="E279" s="3">
        <v>1549.92</v>
      </c>
      <c r="F279" s="4">
        <v>502</v>
      </c>
      <c r="G279" s="8">
        <v>1</v>
      </c>
      <c r="H279" s="5">
        <v>44400</v>
      </c>
      <c r="I279" s="6" t="s">
        <v>16</v>
      </c>
    </row>
    <row r="280" spans="1:9" ht="26.1" customHeight="1" x14ac:dyDescent="0.25">
      <c r="A280" s="1" t="s">
        <v>5845</v>
      </c>
      <c r="B280" s="2" t="s">
        <v>5846</v>
      </c>
      <c r="C280" s="2" t="s">
        <v>5847</v>
      </c>
      <c r="D280" s="6" t="s">
        <v>5083</v>
      </c>
      <c r="E280" s="3">
        <v>1543</v>
      </c>
      <c r="F280" s="4">
        <v>362</v>
      </c>
      <c r="G280" s="4">
        <v>14</v>
      </c>
      <c r="H280" s="5">
        <v>45065</v>
      </c>
      <c r="I280" s="6" t="s">
        <v>220</v>
      </c>
    </row>
    <row r="281" spans="1:9" ht="26.1" customHeight="1" x14ac:dyDescent="0.25">
      <c r="A281" s="1" t="s">
        <v>5848</v>
      </c>
      <c r="B281" s="9" t="s">
        <v>5849</v>
      </c>
      <c r="C281" s="9" t="s">
        <v>5850</v>
      </c>
      <c r="D281" s="6" t="s">
        <v>5083</v>
      </c>
      <c r="E281" s="3">
        <v>1499.1</v>
      </c>
      <c r="F281" s="4">
        <v>263</v>
      </c>
      <c r="G281" s="8">
        <v>5</v>
      </c>
      <c r="H281" s="5">
        <v>45106</v>
      </c>
      <c r="I281" s="6" t="s">
        <v>2184</v>
      </c>
    </row>
    <row r="282" spans="1:9" s="7" customFormat="1" ht="26.1" customHeight="1" x14ac:dyDescent="0.25">
      <c r="A282" s="1" t="s">
        <v>5851</v>
      </c>
      <c r="B282" s="9" t="s">
        <v>5852</v>
      </c>
      <c r="C282" s="9" t="s">
        <v>5853</v>
      </c>
      <c r="D282" s="6" t="s">
        <v>5854</v>
      </c>
      <c r="E282" s="3">
        <v>1493</v>
      </c>
      <c r="F282" s="4">
        <v>664</v>
      </c>
      <c r="G282" s="8">
        <v>2</v>
      </c>
      <c r="H282" s="5">
        <v>44694</v>
      </c>
      <c r="I282" s="6" t="s">
        <v>129</v>
      </c>
    </row>
    <row r="283" spans="1:9" s="7" customFormat="1" ht="26.1" customHeight="1" x14ac:dyDescent="0.25">
      <c r="A283" s="1" t="s">
        <v>5855</v>
      </c>
      <c r="B283" s="2" t="s">
        <v>5856</v>
      </c>
      <c r="C283" s="2" t="s">
        <v>5857</v>
      </c>
      <c r="D283" s="6" t="s">
        <v>5858</v>
      </c>
      <c r="E283" s="3">
        <v>1476.5</v>
      </c>
      <c r="F283" s="4">
        <v>430</v>
      </c>
      <c r="G283" s="4">
        <v>1</v>
      </c>
      <c r="H283" s="5">
        <v>43896</v>
      </c>
      <c r="I283" s="6" t="s">
        <v>3194</v>
      </c>
    </row>
    <row r="284" spans="1:9" s="7" customFormat="1" ht="26.1" customHeight="1" x14ac:dyDescent="0.25">
      <c r="A284" s="1" t="s">
        <v>5859</v>
      </c>
      <c r="B284" s="2" t="s">
        <v>5860</v>
      </c>
      <c r="C284" s="2" t="s">
        <v>5861</v>
      </c>
      <c r="D284" s="6" t="s">
        <v>5862</v>
      </c>
      <c r="E284" s="3">
        <v>1400</v>
      </c>
      <c r="F284" s="4">
        <v>250</v>
      </c>
      <c r="G284" s="4">
        <v>1</v>
      </c>
      <c r="H284" s="5" t="s">
        <v>5863</v>
      </c>
      <c r="I284" s="6" t="s">
        <v>5864</v>
      </c>
    </row>
    <row r="285" spans="1:9" s="7" customFormat="1" ht="26.1" customHeight="1" x14ac:dyDescent="0.25">
      <c r="A285" s="1" t="s">
        <v>5865</v>
      </c>
      <c r="B285" s="2" t="s">
        <v>5866</v>
      </c>
      <c r="C285" s="2" t="s">
        <v>5867</v>
      </c>
      <c r="D285" s="6" t="s">
        <v>5868</v>
      </c>
      <c r="E285" s="3">
        <v>1389</v>
      </c>
      <c r="F285" s="4">
        <v>339</v>
      </c>
      <c r="G285" s="4">
        <v>1</v>
      </c>
      <c r="H285" s="5">
        <v>44431</v>
      </c>
      <c r="I285" s="6" t="s">
        <v>1869</v>
      </c>
    </row>
    <row r="286" spans="1:9" ht="26.1" customHeight="1" x14ac:dyDescent="0.25">
      <c r="A286" s="1" t="s">
        <v>5869</v>
      </c>
      <c r="B286" s="2" t="s">
        <v>5870</v>
      </c>
      <c r="C286" s="2" t="s">
        <v>5871</v>
      </c>
      <c r="D286" s="6" t="s">
        <v>5083</v>
      </c>
      <c r="E286" s="3">
        <v>1383.4500000000003</v>
      </c>
      <c r="F286" s="4">
        <v>257</v>
      </c>
      <c r="G286" s="4">
        <v>10</v>
      </c>
      <c r="H286" s="5">
        <v>45012</v>
      </c>
      <c r="I286" s="6" t="s">
        <v>220</v>
      </c>
    </row>
    <row r="287" spans="1:9" ht="26.1" customHeight="1" x14ac:dyDescent="0.25">
      <c r="A287" s="1" t="s">
        <v>5872</v>
      </c>
      <c r="B287" s="2" t="s">
        <v>5873</v>
      </c>
      <c r="C287" s="2" t="s">
        <v>5873</v>
      </c>
      <c r="D287" s="6" t="s">
        <v>5661</v>
      </c>
      <c r="E287" s="3">
        <v>1375.1999999999998</v>
      </c>
      <c r="F287" s="4">
        <v>272</v>
      </c>
      <c r="G287" s="4">
        <v>2</v>
      </c>
      <c r="H287" s="5">
        <v>44988</v>
      </c>
      <c r="I287" s="6" t="s">
        <v>311</v>
      </c>
    </row>
    <row r="288" spans="1:9" s="7" customFormat="1" ht="26.1" customHeight="1" x14ac:dyDescent="0.25">
      <c r="A288" s="1" t="s">
        <v>5874</v>
      </c>
      <c r="B288" s="13" t="s">
        <v>5875</v>
      </c>
      <c r="C288" s="13" t="s">
        <v>5876</v>
      </c>
      <c r="D288" s="6" t="s">
        <v>5877</v>
      </c>
      <c r="E288" s="3">
        <v>1356</v>
      </c>
      <c r="F288" s="4">
        <v>251</v>
      </c>
      <c r="G288" s="8">
        <v>3</v>
      </c>
      <c r="H288" s="5">
        <v>44896</v>
      </c>
      <c r="I288" s="6" t="s">
        <v>3431</v>
      </c>
    </row>
    <row r="289" spans="1:9" s="7" customFormat="1" ht="26.1" customHeight="1" x14ac:dyDescent="0.25">
      <c r="A289" s="1" t="s">
        <v>5878</v>
      </c>
      <c r="B289" s="39" t="s">
        <v>5879</v>
      </c>
      <c r="C289" s="39" t="s">
        <v>5880</v>
      </c>
      <c r="D289" s="42" t="s">
        <v>5673</v>
      </c>
      <c r="E289" s="14">
        <v>1330</v>
      </c>
      <c r="F289" s="15">
        <v>380</v>
      </c>
      <c r="G289" s="40">
        <v>1</v>
      </c>
      <c r="H289" s="41">
        <v>44757</v>
      </c>
      <c r="I289" s="42" t="s">
        <v>311</v>
      </c>
    </row>
    <row r="290" spans="1:9" s="7" customFormat="1" ht="26.1" customHeight="1" x14ac:dyDescent="0.25">
      <c r="A290" s="1" t="s">
        <v>5881</v>
      </c>
      <c r="B290" s="9" t="s">
        <v>5882</v>
      </c>
      <c r="C290" s="9" t="s">
        <v>5883</v>
      </c>
      <c r="D290" s="6" t="s">
        <v>5083</v>
      </c>
      <c r="E290" s="3">
        <v>1256.0999999999995</v>
      </c>
      <c r="F290" s="4">
        <v>347</v>
      </c>
      <c r="G290" s="8">
        <v>1</v>
      </c>
      <c r="H290" s="5">
        <v>44007</v>
      </c>
      <c r="I290" s="6" t="s">
        <v>220</v>
      </c>
    </row>
    <row r="291" spans="1:9" s="7" customFormat="1" ht="26.1" customHeight="1" x14ac:dyDescent="0.25">
      <c r="A291" s="1" t="s">
        <v>5884</v>
      </c>
      <c r="B291" s="2" t="s">
        <v>5885</v>
      </c>
      <c r="C291" s="2" t="s">
        <v>5886</v>
      </c>
      <c r="D291" s="6" t="s">
        <v>5083</v>
      </c>
      <c r="E291" s="3">
        <v>1242.5</v>
      </c>
      <c r="F291" s="4">
        <v>355</v>
      </c>
      <c r="G291" s="8">
        <v>1</v>
      </c>
      <c r="H291" s="5">
        <v>44890</v>
      </c>
      <c r="I291" s="6" t="s">
        <v>311</v>
      </c>
    </row>
    <row r="292" spans="1:9" s="7" customFormat="1" ht="26.1" customHeight="1" x14ac:dyDescent="0.25">
      <c r="A292" s="1" t="s">
        <v>5887</v>
      </c>
      <c r="B292" s="10" t="s">
        <v>5888</v>
      </c>
      <c r="C292" s="2" t="s">
        <v>5889</v>
      </c>
      <c r="D292" s="6" t="s">
        <v>5890</v>
      </c>
      <c r="E292" s="3">
        <v>1225</v>
      </c>
      <c r="F292" s="4">
        <v>350</v>
      </c>
      <c r="G292" s="8">
        <v>1</v>
      </c>
      <c r="H292" s="5">
        <v>44696</v>
      </c>
      <c r="I292" s="6" t="s">
        <v>311</v>
      </c>
    </row>
    <row r="293" spans="1:9" s="7" customFormat="1" ht="26.1" customHeight="1" x14ac:dyDescent="0.25">
      <c r="A293" s="1" t="s">
        <v>5891</v>
      </c>
      <c r="B293" s="9" t="s">
        <v>5892</v>
      </c>
      <c r="C293" s="9" t="s">
        <v>5893</v>
      </c>
      <c r="D293" s="6" t="s">
        <v>5715</v>
      </c>
      <c r="E293" s="3">
        <v>1201</v>
      </c>
      <c r="F293" s="4">
        <v>491</v>
      </c>
      <c r="G293" s="8">
        <v>2</v>
      </c>
      <c r="H293" s="5">
        <v>44645</v>
      </c>
      <c r="I293" s="6" t="s">
        <v>4</v>
      </c>
    </row>
    <row r="294" spans="1:9" ht="26.1" customHeight="1" x14ac:dyDescent="0.25">
      <c r="A294" s="1" t="s">
        <v>5894</v>
      </c>
      <c r="B294" s="2" t="s">
        <v>5895</v>
      </c>
      <c r="C294" s="2" t="s">
        <v>5896</v>
      </c>
      <c r="D294" s="6" t="s">
        <v>5558</v>
      </c>
      <c r="E294" s="3">
        <v>1193.8</v>
      </c>
      <c r="F294" s="4">
        <v>222</v>
      </c>
      <c r="G294" s="4">
        <v>7</v>
      </c>
      <c r="H294" s="5">
        <v>45052</v>
      </c>
      <c r="I294" s="6" t="s">
        <v>2184</v>
      </c>
    </row>
    <row r="295" spans="1:9" ht="26.1" customHeight="1" x14ac:dyDescent="0.25">
      <c r="A295" s="1" t="s">
        <v>5897</v>
      </c>
      <c r="B295" s="2" t="s">
        <v>5898</v>
      </c>
      <c r="C295" s="2" t="s">
        <v>5899</v>
      </c>
      <c r="D295" s="6" t="s">
        <v>5192</v>
      </c>
      <c r="E295" s="3">
        <v>1187.7</v>
      </c>
      <c r="F295" s="4">
        <v>180</v>
      </c>
      <c r="G295" s="8">
        <v>1</v>
      </c>
      <c r="H295" s="5">
        <v>45099</v>
      </c>
      <c r="I295" s="6" t="s">
        <v>3194</v>
      </c>
    </row>
    <row r="296" spans="1:9" s="7" customFormat="1" ht="26.1" customHeight="1" x14ac:dyDescent="0.25">
      <c r="A296" s="1" t="s">
        <v>5900</v>
      </c>
      <c r="B296" s="2" t="s">
        <v>5901</v>
      </c>
      <c r="C296" s="2" t="s">
        <v>5902</v>
      </c>
      <c r="D296" s="6" t="s">
        <v>4984</v>
      </c>
      <c r="E296" s="3">
        <v>1187</v>
      </c>
      <c r="F296" s="4">
        <v>250</v>
      </c>
      <c r="G296" s="4">
        <v>2</v>
      </c>
      <c r="H296" s="5">
        <v>41544</v>
      </c>
      <c r="I296" s="6" t="s">
        <v>313</v>
      </c>
    </row>
    <row r="297" spans="1:9" s="7" customFormat="1" ht="26.1" customHeight="1" x14ac:dyDescent="0.25">
      <c r="A297" s="1" t="s">
        <v>5903</v>
      </c>
      <c r="B297" s="2" t="s">
        <v>5904</v>
      </c>
      <c r="C297" s="2" t="s">
        <v>5905</v>
      </c>
      <c r="D297" s="6" t="s">
        <v>4970</v>
      </c>
      <c r="E297" s="3">
        <v>1177.5</v>
      </c>
      <c r="F297" s="4">
        <v>229</v>
      </c>
      <c r="G297" s="8">
        <v>1</v>
      </c>
      <c r="H297" s="5">
        <v>41950</v>
      </c>
      <c r="I297" s="6" t="s">
        <v>25</v>
      </c>
    </row>
    <row r="298" spans="1:9" s="7" customFormat="1" ht="26.1" customHeight="1" x14ac:dyDescent="0.25">
      <c r="A298" s="1" t="s">
        <v>5906</v>
      </c>
      <c r="B298" s="2" t="s">
        <v>5907</v>
      </c>
      <c r="C298" s="2" t="s">
        <v>5908</v>
      </c>
      <c r="D298" s="6" t="s">
        <v>5909</v>
      </c>
      <c r="E298" s="3">
        <v>1107.2</v>
      </c>
      <c r="F298" s="4">
        <v>332</v>
      </c>
      <c r="G298" s="4">
        <v>8</v>
      </c>
      <c r="H298" s="5">
        <v>44606</v>
      </c>
      <c r="I298" s="6" t="s">
        <v>3431</v>
      </c>
    </row>
    <row r="299" spans="1:9" s="7" customFormat="1" ht="26.1" customHeight="1" x14ac:dyDescent="0.25">
      <c r="A299" s="1" t="s">
        <v>5910</v>
      </c>
      <c r="B299" s="2" t="s">
        <v>5911</v>
      </c>
      <c r="C299" s="2" t="s">
        <v>5912</v>
      </c>
      <c r="D299" s="6" t="s">
        <v>5673</v>
      </c>
      <c r="E299" s="3">
        <v>1100</v>
      </c>
      <c r="F299" s="4">
        <v>375</v>
      </c>
      <c r="G299" s="4">
        <v>1</v>
      </c>
      <c r="H299" s="5">
        <v>44440</v>
      </c>
      <c r="I299" s="6" t="s">
        <v>3194</v>
      </c>
    </row>
    <row r="300" spans="1:9" s="7" customFormat="1" ht="26.1" customHeight="1" x14ac:dyDescent="0.25">
      <c r="A300" s="1" t="s">
        <v>5913</v>
      </c>
      <c r="B300" s="2" t="s">
        <v>5914</v>
      </c>
      <c r="C300" s="2" t="s">
        <v>5915</v>
      </c>
      <c r="D300" s="6" t="s">
        <v>5532</v>
      </c>
      <c r="E300" s="3">
        <v>1085</v>
      </c>
      <c r="F300" s="4">
        <v>310</v>
      </c>
      <c r="G300" s="4">
        <v>1</v>
      </c>
      <c r="H300" s="5">
        <v>44719</v>
      </c>
      <c r="I300" s="6" t="s">
        <v>311</v>
      </c>
    </row>
    <row r="301" spans="1:9" ht="26.1" customHeight="1" x14ac:dyDescent="0.25">
      <c r="A301" s="1" t="s">
        <v>5916</v>
      </c>
      <c r="B301" s="2" t="s">
        <v>5917</v>
      </c>
      <c r="C301" s="2" t="s">
        <v>5918</v>
      </c>
      <c r="D301" s="6" t="s">
        <v>5015</v>
      </c>
      <c r="E301" s="3">
        <v>1083</v>
      </c>
      <c r="F301" s="4">
        <v>207</v>
      </c>
      <c r="G301" s="8">
        <v>5</v>
      </c>
      <c r="H301" s="5">
        <v>44974</v>
      </c>
      <c r="I301" s="6" t="s">
        <v>489</v>
      </c>
    </row>
    <row r="302" spans="1:9" ht="26.1" customHeight="1" x14ac:dyDescent="0.25">
      <c r="A302" s="1" t="s">
        <v>5919</v>
      </c>
      <c r="B302" s="2" t="s">
        <v>5987</v>
      </c>
      <c r="C302" s="2" t="s">
        <v>5988</v>
      </c>
      <c r="D302" s="6" t="s">
        <v>5989</v>
      </c>
      <c r="E302" s="3">
        <v>1069.95</v>
      </c>
      <c r="F302" s="4">
        <v>273</v>
      </c>
      <c r="G302" s="8">
        <v>1</v>
      </c>
      <c r="H302" s="5">
        <v>44694</v>
      </c>
      <c r="I302" s="6" t="s">
        <v>2184</v>
      </c>
    </row>
    <row r="303" spans="1:9" s="7" customFormat="1" ht="26.1" customHeight="1" x14ac:dyDescent="0.25">
      <c r="A303" s="1" t="s">
        <v>5923</v>
      </c>
      <c r="B303" s="2" t="s">
        <v>5920</v>
      </c>
      <c r="C303" s="2" t="s">
        <v>5921</v>
      </c>
      <c r="D303" s="6" t="s">
        <v>5922</v>
      </c>
      <c r="E303" s="3">
        <v>1062.4000000000001</v>
      </c>
      <c r="F303" s="4">
        <v>434</v>
      </c>
      <c r="G303" s="4">
        <v>4</v>
      </c>
      <c r="H303" s="5">
        <v>44652</v>
      </c>
      <c r="I303" s="6" t="s">
        <v>103</v>
      </c>
    </row>
    <row r="304" spans="1:9" s="7" customFormat="1" ht="26.1" customHeight="1" x14ac:dyDescent="0.25">
      <c r="A304" s="1" t="s">
        <v>5926</v>
      </c>
      <c r="B304" s="2" t="s">
        <v>5924</v>
      </c>
      <c r="C304" s="2" t="s">
        <v>5925</v>
      </c>
      <c r="D304" s="6" t="s">
        <v>5632</v>
      </c>
      <c r="E304" s="3">
        <v>1050</v>
      </c>
      <c r="F304" s="4">
        <v>145</v>
      </c>
      <c r="G304" s="4">
        <v>1</v>
      </c>
      <c r="H304" s="5">
        <v>44414</v>
      </c>
      <c r="I304" s="6" t="s">
        <v>2155</v>
      </c>
    </row>
    <row r="305" spans="1:9" s="7" customFormat="1" ht="26.1" customHeight="1" x14ac:dyDescent="0.25">
      <c r="A305" s="1" t="s">
        <v>5928</v>
      </c>
      <c r="B305" s="2" t="s">
        <v>5927</v>
      </c>
      <c r="C305" s="2" t="s">
        <v>5927</v>
      </c>
      <c r="D305" s="6" t="s">
        <v>4984</v>
      </c>
      <c r="E305" s="3">
        <v>1019</v>
      </c>
      <c r="F305" s="4">
        <v>252</v>
      </c>
      <c r="G305" s="8">
        <v>3</v>
      </c>
      <c r="H305" s="5">
        <v>44883</v>
      </c>
      <c r="I305" s="6" t="s">
        <v>276</v>
      </c>
    </row>
    <row r="306" spans="1:9" s="7" customFormat="1" ht="26.1" customHeight="1" x14ac:dyDescent="0.25">
      <c r="A306" s="1" t="s">
        <v>5931</v>
      </c>
      <c r="B306" s="2" t="s">
        <v>5929</v>
      </c>
      <c r="C306" s="2" t="s">
        <v>5930</v>
      </c>
      <c r="D306" s="6" t="s">
        <v>5417</v>
      </c>
      <c r="E306" s="3">
        <v>985.7</v>
      </c>
      <c r="F306" s="4">
        <v>266</v>
      </c>
      <c r="G306" s="8">
        <v>4</v>
      </c>
      <c r="H306" s="5">
        <v>44883</v>
      </c>
      <c r="I306" s="6" t="s">
        <v>2184</v>
      </c>
    </row>
    <row r="307" spans="1:9" ht="26.1" customHeight="1" x14ac:dyDescent="0.25">
      <c r="A307" s="1" t="s">
        <v>5933</v>
      </c>
      <c r="B307" s="2" t="s">
        <v>5932</v>
      </c>
      <c r="C307" s="2" t="s">
        <v>5932</v>
      </c>
      <c r="D307" s="6" t="s">
        <v>4984</v>
      </c>
      <c r="E307" s="3">
        <v>950</v>
      </c>
      <c r="F307" s="4">
        <v>150</v>
      </c>
      <c r="G307" s="4">
        <v>6</v>
      </c>
      <c r="H307" s="5">
        <v>45044</v>
      </c>
      <c r="I307" s="6" t="s">
        <v>105</v>
      </c>
    </row>
    <row r="308" spans="1:9" s="7" customFormat="1" ht="26.1" customHeight="1" x14ac:dyDescent="0.25">
      <c r="A308" s="1" t="s">
        <v>5937</v>
      </c>
      <c r="B308" s="43" t="s">
        <v>5934</v>
      </c>
      <c r="C308" s="2" t="s">
        <v>5935</v>
      </c>
      <c r="D308" s="6" t="s">
        <v>5318</v>
      </c>
      <c r="E308" s="3">
        <v>945</v>
      </c>
      <c r="F308" s="4">
        <v>379</v>
      </c>
      <c r="G308" s="4">
        <v>1</v>
      </c>
      <c r="H308" s="5">
        <v>44428</v>
      </c>
      <c r="I308" s="11" t="s">
        <v>5936</v>
      </c>
    </row>
    <row r="309" spans="1:9" s="7" customFormat="1" ht="26.1" customHeight="1" x14ac:dyDescent="0.25">
      <c r="A309" s="1" t="s">
        <v>5941</v>
      </c>
      <c r="B309" s="2" t="s">
        <v>5938</v>
      </c>
      <c r="C309" s="2" t="s">
        <v>5939</v>
      </c>
      <c r="D309" s="6" t="s">
        <v>5940</v>
      </c>
      <c r="E309" s="3">
        <v>919</v>
      </c>
      <c r="F309" s="4">
        <v>212</v>
      </c>
      <c r="G309" s="4">
        <v>1</v>
      </c>
      <c r="H309" s="5">
        <v>42988</v>
      </c>
      <c r="I309" s="6" t="s">
        <v>1869</v>
      </c>
    </row>
    <row r="310" spans="1:9" s="7" customFormat="1" ht="26.1" customHeight="1" x14ac:dyDescent="0.25">
      <c r="A310" s="1" t="s">
        <v>5944</v>
      </c>
      <c r="B310" s="2" t="s">
        <v>5942</v>
      </c>
      <c r="C310" s="2" t="s">
        <v>5943</v>
      </c>
      <c r="D310" s="6" t="s">
        <v>5083</v>
      </c>
      <c r="E310" s="3">
        <v>899.5</v>
      </c>
      <c r="F310" s="4">
        <v>131</v>
      </c>
      <c r="G310" s="4">
        <v>1</v>
      </c>
      <c r="H310" s="41">
        <v>44421</v>
      </c>
      <c r="I310" s="6" t="s">
        <v>311</v>
      </c>
    </row>
    <row r="311" spans="1:9" ht="26.1" customHeight="1" x14ac:dyDescent="0.25">
      <c r="A311" s="1" t="s">
        <v>5948</v>
      </c>
      <c r="B311" s="2" t="s">
        <v>5945</v>
      </c>
      <c r="C311" s="2" t="s">
        <v>5946</v>
      </c>
      <c r="D311" s="6" t="s">
        <v>5947</v>
      </c>
      <c r="E311" s="3">
        <v>877.5</v>
      </c>
      <c r="F311" s="4">
        <v>183</v>
      </c>
      <c r="G311" s="8">
        <v>1</v>
      </c>
      <c r="H311" s="5">
        <v>45012</v>
      </c>
      <c r="I311" s="6" t="s">
        <v>220</v>
      </c>
    </row>
    <row r="312" spans="1:9" s="7" customFormat="1" ht="26.1" customHeight="1" x14ac:dyDescent="0.25">
      <c r="A312" s="1" t="s">
        <v>5951</v>
      </c>
      <c r="B312" s="2" t="s">
        <v>5949</v>
      </c>
      <c r="C312" s="43" t="s">
        <v>5950</v>
      </c>
      <c r="D312" s="6" t="s">
        <v>4970</v>
      </c>
      <c r="E312" s="3">
        <v>876</v>
      </c>
      <c r="F312" s="4">
        <v>164</v>
      </c>
      <c r="G312" s="4">
        <v>1</v>
      </c>
      <c r="H312" s="5">
        <v>43560</v>
      </c>
      <c r="I312" s="6" t="s">
        <v>220</v>
      </c>
    </row>
    <row r="313" spans="1:9" ht="26.1" customHeight="1" x14ac:dyDescent="0.25">
      <c r="A313" s="1" t="s">
        <v>5954</v>
      </c>
      <c r="B313" s="2" t="s">
        <v>5952</v>
      </c>
      <c r="C313" s="2" t="s">
        <v>5953</v>
      </c>
      <c r="D313" s="6" t="s">
        <v>5083</v>
      </c>
      <c r="E313" s="3">
        <v>861.39999999999986</v>
      </c>
      <c r="F313" s="4">
        <v>176</v>
      </c>
      <c r="G313" s="4">
        <v>5</v>
      </c>
      <c r="H313" s="5">
        <v>45012</v>
      </c>
      <c r="I313" s="6" t="s">
        <v>220</v>
      </c>
    </row>
    <row r="314" spans="1:9" s="7" customFormat="1" ht="26.1" customHeight="1" x14ac:dyDescent="0.25">
      <c r="A314" s="1" t="s">
        <v>5957</v>
      </c>
      <c r="B314" s="2" t="s">
        <v>5955</v>
      </c>
      <c r="C314" s="2" t="s">
        <v>5956</v>
      </c>
      <c r="D314" s="6" t="s">
        <v>5060</v>
      </c>
      <c r="E314" s="3">
        <v>857.5</v>
      </c>
      <c r="F314" s="4">
        <v>245</v>
      </c>
      <c r="G314" s="4">
        <v>1</v>
      </c>
      <c r="H314" s="5">
        <v>44813</v>
      </c>
      <c r="I314" s="6" t="s">
        <v>311</v>
      </c>
    </row>
    <row r="315" spans="1:9" s="7" customFormat="1" ht="26.1" customHeight="1" x14ac:dyDescent="0.25">
      <c r="A315" s="1" t="s">
        <v>5960</v>
      </c>
      <c r="B315" s="2" t="s">
        <v>5958</v>
      </c>
      <c r="C315" s="2" t="s">
        <v>5959</v>
      </c>
      <c r="D315" s="6" t="s">
        <v>5318</v>
      </c>
      <c r="E315" s="3">
        <v>848.5</v>
      </c>
      <c r="F315" s="4">
        <v>273</v>
      </c>
      <c r="G315" s="4">
        <v>1</v>
      </c>
      <c r="H315" s="5">
        <v>44680</v>
      </c>
      <c r="I315" s="6" t="s">
        <v>3194</v>
      </c>
    </row>
    <row r="316" spans="1:9" s="7" customFormat="1" ht="26.1" customHeight="1" x14ac:dyDescent="0.25">
      <c r="A316" s="1" t="s">
        <v>5963</v>
      </c>
      <c r="B316" s="2" t="s">
        <v>5961</v>
      </c>
      <c r="C316" s="2" t="s">
        <v>5962</v>
      </c>
      <c r="D316" s="6" t="s">
        <v>5715</v>
      </c>
      <c r="E316" s="3">
        <v>846</v>
      </c>
      <c r="F316" s="4">
        <v>431</v>
      </c>
      <c r="G316" s="4">
        <v>1</v>
      </c>
      <c r="H316" s="5">
        <v>44658</v>
      </c>
      <c r="I316" s="6" t="s">
        <v>3194</v>
      </c>
    </row>
    <row r="317" spans="1:9" ht="26.1" customHeight="1" x14ac:dyDescent="0.25">
      <c r="A317" s="1" t="s">
        <v>5967</v>
      </c>
      <c r="B317" s="2" t="s">
        <v>5964</v>
      </c>
      <c r="C317" s="2" t="s">
        <v>5965</v>
      </c>
      <c r="D317" s="6" t="s">
        <v>5966</v>
      </c>
      <c r="E317" s="3">
        <v>845.09999999999991</v>
      </c>
      <c r="F317" s="4">
        <v>167</v>
      </c>
      <c r="G317" s="4">
        <v>3</v>
      </c>
      <c r="H317" s="5">
        <v>45012</v>
      </c>
      <c r="I317" s="6" t="s">
        <v>220</v>
      </c>
    </row>
    <row r="318" spans="1:9" s="7" customFormat="1" ht="26.1" customHeight="1" x14ac:dyDescent="0.25">
      <c r="A318" s="1" t="s">
        <v>5969</v>
      </c>
      <c r="B318" s="2" t="s">
        <v>5968</v>
      </c>
      <c r="C318" s="2" t="s">
        <v>5968</v>
      </c>
      <c r="D318" s="6" t="s">
        <v>4984</v>
      </c>
      <c r="E318" s="3">
        <v>844.65</v>
      </c>
      <c r="F318" s="4">
        <v>150</v>
      </c>
      <c r="G318" s="8">
        <v>2</v>
      </c>
      <c r="H318" s="5">
        <v>44883</v>
      </c>
      <c r="I318" s="6" t="s">
        <v>2232</v>
      </c>
    </row>
    <row r="319" spans="1:9" s="7" customFormat="1" ht="26.1" customHeight="1" x14ac:dyDescent="0.25">
      <c r="A319" s="1" t="s">
        <v>5972</v>
      </c>
      <c r="B319" s="2" t="s">
        <v>5970</v>
      </c>
      <c r="C319" s="2" t="s">
        <v>5970</v>
      </c>
      <c r="D319" s="6" t="s">
        <v>5971</v>
      </c>
      <c r="E319" s="3">
        <v>830.4</v>
      </c>
      <c r="F319" s="4">
        <v>112</v>
      </c>
      <c r="G319" s="4">
        <v>1</v>
      </c>
      <c r="H319" s="5" t="s">
        <v>5863</v>
      </c>
      <c r="I319" s="6" t="s">
        <v>220</v>
      </c>
    </row>
    <row r="320" spans="1:9" s="7" customFormat="1" ht="26.1" customHeight="1" x14ac:dyDescent="0.25">
      <c r="A320" s="1" t="s">
        <v>5975</v>
      </c>
      <c r="B320" s="2" t="s">
        <v>5973</v>
      </c>
      <c r="C320" s="2" t="s">
        <v>5974</v>
      </c>
      <c r="D320" s="6" t="s">
        <v>4970</v>
      </c>
      <c r="E320" s="3">
        <v>817</v>
      </c>
      <c r="F320" s="4">
        <v>121</v>
      </c>
      <c r="G320" s="4">
        <v>2</v>
      </c>
      <c r="H320" s="5">
        <v>43308</v>
      </c>
      <c r="I320" s="6" t="s">
        <v>311</v>
      </c>
    </row>
    <row r="321" spans="1:9" ht="26.1" customHeight="1" x14ac:dyDescent="0.25">
      <c r="A321" s="1" t="s">
        <v>5978</v>
      </c>
      <c r="B321" s="2" t="s">
        <v>5976</v>
      </c>
      <c r="C321" s="2" t="s">
        <v>5977</v>
      </c>
      <c r="D321" s="6" t="s">
        <v>5562</v>
      </c>
      <c r="E321" s="3">
        <v>797.27</v>
      </c>
      <c r="F321" s="4">
        <v>126</v>
      </c>
      <c r="G321" s="4">
        <v>4</v>
      </c>
      <c r="H321" s="5">
        <v>45044</v>
      </c>
      <c r="I321" s="6" t="s">
        <v>2184</v>
      </c>
    </row>
    <row r="322" spans="1:9" ht="26.1" customHeight="1" x14ac:dyDescent="0.25">
      <c r="A322" s="1" t="s">
        <v>5981</v>
      </c>
      <c r="B322" s="2" t="s">
        <v>5979</v>
      </c>
      <c r="C322" s="2" t="s">
        <v>5980</v>
      </c>
      <c r="D322" s="6" t="s">
        <v>5632</v>
      </c>
      <c r="E322" s="3">
        <v>795.45</v>
      </c>
      <c r="F322" s="4">
        <v>144</v>
      </c>
      <c r="G322" s="8">
        <v>5</v>
      </c>
      <c r="H322" s="5">
        <v>44974</v>
      </c>
      <c r="I322" s="6" t="s">
        <v>2184</v>
      </c>
    </row>
    <row r="323" spans="1:9" ht="26.1" customHeight="1" x14ac:dyDescent="0.25">
      <c r="A323" s="1" t="s">
        <v>5984</v>
      </c>
      <c r="B323" s="2" t="s">
        <v>5982</v>
      </c>
      <c r="C323" s="2" t="s">
        <v>5983</v>
      </c>
      <c r="D323" s="6" t="s">
        <v>5318</v>
      </c>
      <c r="E323" s="3">
        <v>794.2</v>
      </c>
      <c r="F323" s="4">
        <v>180</v>
      </c>
      <c r="G323" s="4">
        <v>4</v>
      </c>
      <c r="H323" s="5">
        <v>45289</v>
      </c>
      <c r="I323" s="6" t="s">
        <v>2184</v>
      </c>
    </row>
    <row r="324" spans="1:9" ht="26.1" customHeight="1" x14ac:dyDescent="0.25">
      <c r="A324" s="1" t="s">
        <v>5986</v>
      </c>
      <c r="B324" s="2" t="s">
        <v>5985</v>
      </c>
      <c r="C324" s="2" t="s">
        <v>5985</v>
      </c>
      <c r="D324" s="6" t="s">
        <v>5282</v>
      </c>
      <c r="E324" s="3">
        <v>791.42</v>
      </c>
      <c r="F324" s="4">
        <v>99</v>
      </c>
      <c r="G324" s="8">
        <v>3</v>
      </c>
      <c r="H324" s="5">
        <v>44981</v>
      </c>
      <c r="I324" s="6" t="s">
        <v>5628</v>
      </c>
    </row>
    <row r="325" spans="1:9" ht="26.1" customHeight="1" x14ac:dyDescent="0.25">
      <c r="A325" s="1" t="s">
        <v>5990</v>
      </c>
      <c r="B325" s="9" t="s">
        <v>5991</v>
      </c>
      <c r="C325" s="9" t="s">
        <v>5992</v>
      </c>
      <c r="D325" s="11" t="s">
        <v>5532</v>
      </c>
      <c r="E325" s="3">
        <v>770</v>
      </c>
      <c r="F325" s="4">
        <v>144</v>
      </c>
      <c r="G325" s="8">
        <v>1</v>
      </c>
      <c r="H325" s="5">
        <v>44971</v>
      </c>
      <c r="I325" s="11" t="s">
        <v>5936</v>
      </c>
    </row>
    <row r="326" spans="1:9" ht="26.1" customHeight="1" x14ac:dyDescent="0.25">
      <c r="A326" s="1" t="s">
        <v>5993</v>
      </c>
      <c r="B326" s="2" t="s">
        <v>5994</v>
      </c>
      <c r="C326" s="2" t="s">
        <v>5995</v>
      </c>
      <c r="D326" s="6" t="s">
        <v>5996</v>
      </c>
      <c r="E326" s="3">
        <v>750.3</v>
      </c>
      <c r="F326" s="4">
        <v>145</v>
      </c>
      <c r="G326" s="4">
        <v>11</v>
      </c>
      <c r="H326" s="5">
        <v>45059</v>
      </c>
      <c r="I326" s="6" t="s">
        <v>1235</v>
      </c>
    </row>
    <row r="327" spans="1:9" s="7" customFormat="1" ht="26.1" customHeight="1" x14ac:dyDescent="0.25">
      <c r="A327" s="1" t="s">
        <v>5997</v>
      </c>
      <c r="B327" s="2" t="s">
        <v>5998</v>
      </c>
      <c r="C327" s="2" t="s">
        <v>5999</v>
      </c>
      <c r="D327" s="6" t="s">
        <v>5083</v>
      </c>
      <c r="E327" s="3">
        <v>750</v>
      </c>
      <c r="F327" s="4">
        <v>103</v>
      </c>
      <c r="G327" s="8">
        <v>2</v>
      </c>
      <c r="H327" s="5">
        <v>44603</v>
      </c>
      <c r="I327" s="6" t="s">
        <v>129</v>
      </c>
    </row>
    <row r="328" spans="1:9" s="7" customFormat="1" ht="26.1" customHeight="1" x14ac:dyDescent="0.25">
      <c r="A328" s="1" t="s">
        <v>6000</v>
      </c>
      <c r="B328" s="43" t="s">
        <v>6001</v>
      </c>
      <c r="C328" s="2" t="s">
        <v>6002</v>
      </c>
      <c r="D328" s="6" t="s">
        <v>5749</v>
      </c>
      <c r="E328" s="3">
        <v>725</v>
      </c>
      <c r="F328" s="4">
        <v>145</v>
      </c>
      <c r="G328" s="8">
        <v>2</v>
      </c>
      <c r="H328" s="5">
        <v>44512</v>
      </c>
      <c r="I328" s="6" t="s">
        <v>489</v>
      </c>
    </row>
    <row r="329" spans="1:9" s="7" customFormat="1" ht="26.1" customHeight="1" x14ac:dyDescent="0.25">
      <c r="A329" s="1" t="s">
        <v>6003</v>
      </c>
      <c r="B329" s="2" t="s">
        <v>6004</v>
      </c>
      <c r="C329" s="2" t="s">
        <v>6005</v>
      </c>
      <c r="D329" s="6" t="s">
        <v>6006</v>
      </c>
      <c r="E329" s="3">
        <v>694</v>
      </c>
      <c r="F329" s="4">
        <v>198</v>
      </c>
      <c r="G329" s="4">
        <v>1</v>
      </c>
      <c r="H329" s="5">
        <v>43992</v>
      </c>
      <c r="I329" s="6" t="s">
        <v>3194</v>
      </c>
    </row>
    <row r="330" spans="1:9" s="7" customFormat="1" ht="26.1" customHeight="1" x14ac:dyDescent="0.25">
      <c r="A330" s="1" t="s">
        <v>6007</v>
      </c>
      <c r="B330" s="13" t="s">
        <v>6008</v>
      </c>
      <c r="C330" s="13" t="s">
        <v>6009</v>
      </c>
      <c r="D330" s="6" t="s">
        <v>4970</v>
      </c>
      <c r="E330" s="3">
        <v>662.59999999999991</v>
      </c>
      <c r="F330" s="4">
        <v>157</v>
      </c>
      <c r="G330" s="8">
        <v>1</v>
      </c>
      <c r="H330" s="5">
        <v>44792</v>
      </c>
      <c r="I330" s="6" t="s">
        <v>45</v>
      </c>
    </row>
    <row r="331" spans="1:9" s="7" customFormat="1" ht="26.1" customHeight="1" x14ac:dyDescent="0.25">
      <c r="A331" s="1" t="s">
        <v>6010</v>
      </c>
      <c r="B331" s="2" t="s">
        <v>6011</v>
      </c>
      <c r="C331" s="2" t="s">
        <v>6012</v>
      </c>
      <c r="D331" s="6" t="s">
        <v>5738</v>
      </c>
      <c r="E331" s="3">
        <v>661</v>
      </c>
      <c r="F331" s="4">
        <v>209</v>
      </c>
      <c r="G331" s="4">
        <v>1</v>
      </c>
      <c r="H331" s="5">
        <v>44707</v>
      </c>
      <c r="I331" s="6" t="s">
        <v>1869</v>
      </c>
    </row>
    <row r="332" spans="1:9" s="7" customFormat="1" ht="26.1" customHeight="1" x14ac:dyDescent="0.25">
      <c r="A332" s="1" t="s">
        <v>6013</v>
      </c>
      <c r="B332" s="2" t="s">
        <v>6014</v>
      </c>
      <c r="C332" s="2" t="s">
        <v>6015</v>
      </c>
      <c r="D332" s="6" t="s">
        <v>4970</v>
      </c>
      <c r="E332" s="3">
        <v>659.28</v>
      </c>
      <c r="F332" s="4">
        <v>253</v>
      </c>
      <c r="G332" s="4">
        <v>4</v>
      </c>
      <c r="H332" s="5">
        <v>44552</v>
      </c>
      <c r="I332" s="6" t="s">
        <v>10</v>
      </c>
    </row>
    <row r="333" spans="1:9" s="7" customFormat="1" ht="26.1" customHeight="1" x14ac:dyDescent="0.25">
      <c r="A333" s="1" t="s">
        <v>6016</v>
      </c>
      <c r="B333" s="2" t="s">
        <v>466</v>
      </c>
      <c r="C333" s="2" t="s">
        <v>466</v>
      </c>
      <c r="D333" s="6" t="s">
        <v>4984</v>
      </c>
      <c r="E333" s="3">
        <v>658</v>
      </c>
      <c r="F333" s="4">
        <v>166</v>
      </c>
      <c r="G333" s="4">
        <v>1</v>
      </c>
      <c r="H333" s="5">
        <v>43574</v>
      </c>
      <c r="I333" s="6" t="s">
        <v>220</v>
      </c>
    </row>
    <row r="334" spans="1:9" ht="26.1" customHeight="1" x14ac:dyDescent="0.25">
      <c r="A334" s="1" t="s">
        <v>6017</v>
      </c>
      <c r="B334" s="2" t="s">
        <v>6018</v>
      </c>
      <c r="C334" s="2" t="s">
        <v>6019</v>
      </c>
      <c r="D334" s="6" t="s">
        <v>5795</v>
      </c>
      <c r="E334" s="3">
        <v>657.8</v>
      </c>
      <c r="F334" s="4">
        <v>117</v>
      </c>
      <c r="G334" s="4">
        <v>3</v>
      </c>
      <c r="H334" s="5">
        <v>45208</v>
      </c>
      <c r="I334" s="6" t="s">
        <v>3431</v>
      </c>
    </row>
    <row r="335" spans="1:9" s="7" customFormat="1" ht="26.1" customHeight="1" x14ac:dyDescent="0.25">
      <c r="A335" s="1" t="s">
        <v>6020</v>
      </c>
      <c r="B335" s="9" t="s">
        <v>6021</v>
      </c>
      <c r="C335" s="9" t="s">
        <v>6022</v>
      </c>
      <c r="D335" s="6" t="s">
        <v>6023</v>
      </c>
      <c r="E335" s="3">
        <v>649.69999999999993</v>
      </c>
      <c r="F335" s="4">
        <v>126</v>
      </c>
      <c r="G335" s="8">
        <v>4</v>
      </c>
      <c r="H335" s="5">
        <v>44897</v>
      </c>
      <c r="I335" s="6" t="s">
        <v>3431</v>
      </c>
    </row>
    <row r="336" spans="1:9" s="7" customFormat="1" ht="26.1" customHeight="1" x14ac:dyDescent="0.25">
      <c r="A336" s="1" t="s">
        <v>6024</v>
      </c>
      <c r="B336" s="2" t="s">
        <v>6025</v>
      </c>
      <c r="C336" s="2" t="s">
        <v>6025</v>
      </c>
      <c r="D336" s="6" t="s">
        <v>4970</v>
      </c>
      <c r="E336" s="3">
        <v>631.1</v>
      </c>
      <c r="F336" s="4">
        <v>110</v>
      </c>
      <c r="G336" s="8">
        <v>1</v>
      </c>
      <c r="H336" s="5">
        <v>44734</v>
      </c>
      <c r="I336" s="6" t="s">
        <v>25</v>
      </c>
    </row>
    <row r="337" spans="1:10" ht="26.1" customHeight="1" x14ac:dyDescent="0.25">
      <c r="A337" s="1" t="s">
        <v>6026</v>
      </c>
      <c r="B337" s="2" t="s">
        <v>6027</v>
      </c>
      <c r="C337" s="2" t="s">
        <v>6028</v>
      </c>
      <c r="D337" s="6" t="s">
        <v>5715</v>
      </c>
      <c r="E337" s="3">
        <v>619</v>
      </c>
      <c r="F337" s="4">
        <v>73</v>
      </c>
      <c r="G337" s="4">
        <v>3</v>
      </c>
      <c r="H337" s="5">
        <v>45211</v>
      </c>
      <c r="I337" s="6" t="s">
        <v>3431</v>
      </c>
      <c r="J337" s="21" t="s">
        <v>4</v>
      </c>
    </row>
    <row r="338" spans="1:10" s="7" customFormat="1" ht="26.1" customHeight="1" x14ac:dyDescent="0.25">
      <c r="A338" s="1" t="s">
        <v>6029</v>
      </c>
      <c r="B338" s="2" t="s">
        <v>6030</v>
      </c>
      <c r="C338" s="2" t="s">
        <v>6031</v>
      </c>
      <c r="D338" s="6" t="s">
        <v>5835</v>
      </c>
      <c r="E338" s="3">
        <v>596</v>
      </c>
      <c r="F338" s="4">
        <v>149</v>
      </c>
      <c r="G338" s="4">
        <v>1</v>
      </c>
      <c r="H338" s="5">
        <v>42301</v>
      </c>
      <c r="I338" s="6" t="s">
        <v>1869</v>
      </c>
    </row>
    <row r="339" spans="1:10" ht="26.1" customHeight="1" x14ac:dyDescent="0.25">
      <c r="A339" s="1" t="s">
        <v>6032</v>
      </c>
      <c r="B339" s="2" t="s">
        <v>6033</v>
      </c>
      <c r="C339" s="2" t="s">
        <v>6034</v>
      </c>
      <c r="D339" s="6" t="s">
        <v>4970</v>
      </c>
      <c r="E339" s="3">
        <v>594.53</v>
      </c>
      <c r="F339" s="4">
        <v>93</v>
      </c>
      <c r="G339" s="4">
        <v>2</v>
      </c>
      <c r="H339" s="5">
        <v>45051</v>
      </c>
      <c r="I339" s="6" t="s">
        <v>5459</v>
      </c>
    </row>
    <row r="340" spans="1:10" s="7" customFormat="1" ht="26.1" customHeight="1" x14ac:dyDescent="0.25">
      <c r="A340" s="1" t="s">
        <v>6035</v>
      </c>
      <c r="B340" s="2" t="s">
        <v>6036</v>
      </c>
      <c r="C340" s="2" t="s">
        <v>6037</v>
      </c>
      <c r="D340" s="6" t="s">
        <v>5015</v>
      </c>
      <c r="E340" s="3">
        <v>583</v>
      </c>
      <c r="F340" s="4">
        <v>86</v>
      </c>
      <c r="G340" s="8">
        <v>1</v>
      </c>
      <c r="H340" s="5">
        <v>44655</v>
      </c>
      <c r="I340" s="6" t="s">
        <v>220</v>
      </c>
    </row>
    <row r="341" spans="1:10" ht="26.1" customHeight="1" x14ac:dyDescent="0.25">
      <c r="A341" s="1" t="s">
        <v>6038</v>
      </c>
      <c r="B341" s="2" t="s">
        <v>6039</v>
      </c>
      <c r="C341" s="2" t="s">
        <v>6040</v>
      </c>
      <c r="D341" s="6" t="s">
        <v>4970</v>
      </c>
      <c r="E341" s="3">
        <v>577</v>
      </c>
      <c r="F341" s="4">
        <v>105</v>
      </c>
      <c r="G341" s="4">
        <v>3</v>
      </c>
      <c r="H341" s="5">
        <v>45012</v>
      </c>
      <c r="I341" s="6" t="s">
        <v>220</v>
      </c>
    </row>
    <row r="342" spans="1:10" s="7" customFormat="1" ht="26.1" customHeight="1" x14ac:dyDescent="0.25">
      <c r="A342" s="1" t="s">
        <v>6041</v>
      </c>
      <c r="B342" s="2" t="s">
        <v>6533</v>
      </c>
      <c r="C342" s="2" t="s">
        <v>6534</v>
      </c>
      <c r="D342" s="6" t="s">
        <v>4970</v>
      </c>
      <c r="E342" s="3">
        <v>564</v>
      </c>
      <c r="F342" s="4">
        <v>110</v>
      </c>
      <c r="G342" s="8">
        <v>1</v>
      </c>
      <c r="H342" s="5">
        <v>40382</v>
      </c>
      <c r="I342" s="6" t="s">
        <v>25</v>
      </c>
    </row>
    <row r="343" spans="1:10" s="7" customFormat="1" ht="26.1" customHeight="1" x14ac:dyDescent="0.25">
      <c r="A343" s="1" t="s">
        <v>6042</v>
      </c>
      <c r="B343" s="13" t="s">
        <v>6043</v>
      </c>
      <c r="C343" s="13" t="s">
        <v>6044</v>
      </c>
      <c r="D343" s="6" t="s">
        <v>6045</v>
      </c>
      <c r="E343" s="3">
        <v>561.70000000000005</v>
      </c>
      <c r="F343" s="4">
        <v>88</v>
      </c>
      <c r="G343" s="8">
        <v>1</v>
      </c>
      <c r="H343" s="5">
        <v>44655</v>
      </c>
      <c r="I343" s="12" t="s">
        <v>220</v>
      </c>
    </row>
    <row r="344" spans="1:10" s="7" customFormat="1" ht="26.1" customHeight="1" x14ac:dyDescent="0.25">
      <c r="A344" s="1" t="s">
        <v>6046</v>
      </c>
      <c r="B344" s="2" t="s">
        <v>6047</v>
      </c>
      <c r="C344" s="2" t="s">
        <v>6048</v>
      </c>
      <c r="D344" s="6" t="s">
        <v>5083</v>
      </c>
      <c r="E344" s="3">
        <v>526</v>
      </c>
      <c r="F344" s="4">
        <v>106</v>
      </c>
      <c r="G344" s="4">
        <v>2</v>
      </c>
      <c r="H344" s="5">
        <v>43987</v>
      </c>
      <c r="I344" s="6" t="s">
        <v>220</v>
      </c>
    </row>
    <row r="345" spans="1:10" s="7" customFormat="1" ht="26.1" customHeight="1" x14ac:dyDescent="0.25">
      <c r="A345" s="1" t="s">
        <v>6049</v>
      </c>
      <c r="B345" s="2" t="s">
        <v>6050</v>
      </c>
      <c r="C345" s="2" t="s">
        <v>6051</v>
      </c>
      <c r="D345" s="6" t="s">
        <v>5083</v>
      </c>
      <c r="E345" s="3">
        <v>524</v>
      </c>
      <c r="F345" s="4">
        <v>80</v>
      </c>
      <c r="G345" s="4">
        <v>1</v>
      </c>
      <c r="H345" s="5">
        <v>44132</v>
      </c>
      <c r="I345" s="6" t="s">
        <v>311</v>
      </c>
    </row>
    <row r="346" spans="1:10" s="7" customFormat="1" ht="26.1" customHeight="1" x14ac:dyDescent="0.25">
      <c r="A346" s="1" t="s">
        <v>6052</v>
      </c>
      <c r="B346" s="2" t="s">
        <v>6053</v>
      </c>
      <c r="C346" s="2" t="s">
        <v>6054</v>
      </c>
      <c r="D346" s="6" t="s">
        <v>5318</v>
      </c>
      <c r="E346" s="3">
        <v>518.5</v>
      </c>
      <c r="F346" s="4">
        <v>237</v>
      </c>
      <c r="G346" s="4">
        <v>1</v>
      </c>
      <c r="H346" s="5">
        <v>44533</v>
      </c>
      <c r="I346" s="6" t="s">
        <v>3194</v>
      </c>
    </row>
    <row r="347" spans="1:10" s="7" customFormat="1" ht="26.1" customHeight="1" x14ac:dyDescent="0.25">
      <c r="A347" s="1" t="s">
        <v>6055</v>
      </c>
      <c r="B347" s="2" t="s">
        <v>6056</v>
      </c>
      <c r="C347" s="2" t="s">
        <v>6057</v>
      </c>
      <c r="D347" s="6" t="s">
        <v>5558</v>
      </c>
      <c r="E347" s="3">
        <v>485</v>
      </c>
      <c r="F347" s="4">
        <v>123</v>
      </c>
      <c r="G347" s="4">
        <v>1</v>
      </c>
      <c r="H347" s="5">
        <v>44316</v>
      </c>
      <c r="I347" s="6" t="s">
        <v>220</v>
      </c>
    </row>
    <row r="348" spans="1:10" s="7" customFormat="1" ht="25.5" customHeight="1" x14ac:dyDescent="0.25">
      <c r="A348" s="1" t="s">
        <v>6058</v>
      </c>
      <c r="B348" s="10" t="s">
        <v>6059</v>
      </c>
      <c r="C348" s="2" t="s">
        <v>6060</v>
      </c>
      <c r="D348" s="6" t="s">
        <v>5558</v>
      </c>
      <c r="E348" s="3">
        <v>484</v>
      </c>
      <c r="F348" s="4">
        <v>17</v>
      </c>
      <c r="G348" s="8">
        <v>1</v>
      </c>
      <c r="H348" s="5">
        <v>43812</v>
      </c>
      <c r="I348" s="6" t="s">
        <v>3194</v>
      </c>
    </row>
    <row r="349" spans="1:10" s="7" customFormat="1" ht="26.1" customHeight="1" x14ac:dyDescent="0.25">
      <c r="A349" s="1" t="s">
        <v>6061</v>
      </c>
      <c r="B349" s="2" t="s">
        <v>6062</v>
      </c>
      <c r="C349" s="2" t="s">
        <v>6063</v>
      </c>
      <c r="D349" s="6" t="s">
        <v>4970</v>
      </c>
      <c r="E349" s="3">
        <v>480.76</v>
      </c>
      <c r="F349" s="4">
        <v>69</v>
      </c>
      <c r="G349" s="4">
        <v>2</v>
      </c>
      <c r="H349" s="5">
        <v>44708</v>
      </c>
      <c r="I349" s="6" t="s">
        <v>5127</v>
      </c>
    </row>
    <row r="350" spans="1:10" s="7" customFormat="1" ht="26.1" customHeight="1" x14ac:dyDescent="0.25">
      <c r="A350" s="1" t="s">
        <v>6064</v>
      </c>
      <c r="B350" s="2" t="s">
        <v>6065</v>
      </c>
      <c r="C350" s="2" t="s">
        <v>6066</v>
      </c>
      <c r="D350" s="6" t="s">
        <v>5368</v>
      </c>
      <c r="E350" s="3">
        <v>470</v>
      </c>
      <c r="F350" s="4">
        <v>88</v>
      </c>
      <c r="G350" s="8">
        <v>1</v>
      </c>
      <c r="H350" s="5">
        <v>43412</v>
      </c>
      <c r="I350" s="6" t="s">
        <v>3431</v>
      </c>
    </row>
    <row r="351" spans="1:10" s="7" customFormat="1" ht="26.1" customHeight="1" x14ac:dyDescent="0.25">
      <c r="A351" s="1" t="s">
        <v>6067</v>
      </c>
      <c r="B351" s="2" t="s">
        <v>6068</v>
      </c>
      <c r="C351" s="2" t="s">
        <v>6069</v>
      </c>
      <c r="D351" s="6" t="s">
        <v>4970</v>
      </c>
      <c r="E351" s="3">
        <v>468</v>
      </c>
      <c r="F351" s="4">
        <v>117</v>
      </c>
      <c r="G351" s="8">
        <v>1</v>
      </c>
      <c r="H351" s="5">
        <v>44589</v>
      </c>
      <c r="I351" s="6" t="s">
        <v>311</v>
      </c>
    </row>
    <row r="352" spans="1:10" ht="26.1" customHeight="1" x14ac:dyDescent="0.25">
      <c r="A352" s="1" t="s">
        <v>6070</v>
      </c>
      <c r="B352" s="2" t="s">
        <v>6071</v>
      </c>
      <c r="C352" s="2" t="s">
        <v>6072</v>
      </c>
      <c r="D352" s="6" t="s">
        <v>6073</v>
      </c>
      <c r="E352" s="3">
        <v>465.1</v>
      </c>
      <c r="F352" s="4">
        <v>93</v>
      </c>
      <c r="G352" s="4">
        <v>1</v>
      </c>
      <c r="H352" s="5">
        <v>45012</v>
      </c>
      <c r="I352" s="6" t="s">
        <v>220</v>
      </c>
    </row>
    <row r="353" spans="1:9" s="7" customFormat="1" ht="26.1" customHeight="1" x14ac:dyDescent="0.25">
      <c r="A353" s="1" t="s">
        <v>6074</v>
      </c>
      <c r="B353" s="2" t="s">
        <v>6075</v>
      </c>
      <c r="C353" s="2" t="s">
        <v>6076</v>
      </c>
      <c r="D353" s="6" t="s">
        <v>6077</v>
      </c>
      <c r="E353" s="3">
        <v>464</v>
      </c>
      <c r="F353" s="4">
        <v>116</v>
      </c>
      <c r="G353" s="4">
        <v>1</v>
      </c>
      <c r="H353" s="5">
        <v>44805</v>
      </c>
      <c r="I353" s="6" t="s">
        <v>1869</v>
      </c>
    </row>
    <row r="354" spans="1:9" s="7" customFormat="1" ht="26.1" customHeight="1" x14ac:dyDescent="0.25">
      <c r="A354" s="1" t="s">
        <v>6078</v>
      </c>
      <c r="B354" s="2" t="s">
        <v>6079</v>
      </c>
      <c r="C354" s="2" t="s">
        <v>6080</v>
      </c>
      <c r="D354" s="6" t="s">
        <v>4970</v>
      </c>
      <c r="E354" s="3">
        <v>461</v>
      </c>
      <c r="F354" s="4">
        <v>202</v>
      </c>
      <c r="G354" s="4">
        <v>2</v>
      </c>
      <c r="H354" s="5">
        <v>44631</v>
      </c>
      <c r="I354" s="45" t="s">
        <v>16</v>
      </c>
    </row>
    <row r="355" spans="1:9" s="7" customFormat="1" ht="26.1" customHeight="1" x14ac:dyDescent="0.25">
      <c r="A355" s="1" t="s">
        <v>6081</v>
      </c>
      <c r="B355" s="2" t="s">
        <v>6082</v>
      </c>
      <c r="C355" s="2" t="s">
        <v>6083</v>
      </c>
      <c r="D355" s="6" t="s">
        <v>5083</v>
      </c>
      <c r="E355" s="3">
        <v>445</v>
      </c>
      <c r="F355" s="4">
        <v>67</v>
      </c>
      <c r="G355" s="4">
        <v>1</v>
      </c>
      <c r="H355" s="5">
        <v>44316</v>
      </c>
      <c r="I355" s="6" t="s">
        <v>220</v>
      </c>
    </row>
    <row r="356" spans="1:9" s="7" customFormat="1" ht="26.1" customHeight="1" x14ac:dyDescent="0.25">
      <c r="A356" s="1" t="s">
        <v>6084</v>
      </c>
      <c r="B356" s="2" t="s">
        <v>6085</v>
      </c>
      <c r="C356" s="2" t="s">
        <v>6086</v>
      </c>
      <c r="D356" s="6" t="s">
        <v>5486</v>
      </c>
      <c r="E356" s="3">
        <v>424</v>
      </c>
      <c r="F356" s="4">
        <v>83</v>
      </c>
      <c r="G356" s="4">
        <v>2</v>
      </c>
      <c r="H356" s="5">
        <v>43987</v>
      </c>
      <c r="I356" s="6" t="s">
        <v>220</v>
      </c>
    </row>
    <row r="357" spans="1:9" s="7" customFormat="1" ht="26.1" customHeight="1" x14ac:dyDescent="0.25">
      <c r="A357" s="1" t="s">
        <v>6087</v>
      </c>
      <c r="B357" s="13" t="s">
        <v>6088</v>
      </c>
      <c r="C357" s="13" t="s">
        <v>6089</v>
      </c>
      <c r="D357" s="6" t="s">
        <v>6090</v>
      </c>
      <c r="E357" s="3">
        <v>422.32</v>
      </c>
      <c r="F357" s="4">
        <v>108</v>
      </c>
      <c r="G357" s="8">
        <v>2</v>
      </c>
      <c r="H357" s="5">
        <v>44827</v>
      </c>
      <c r="I357" s="6" t="s">
        <v>2184</v>
      </c>
    </row>
    <row r="358" spans="1:9" s="7" customFormat="1" ht="26.1" customHeight="1" x14ac:dyDescent="0.25">
      <c r="A358" s="1" t="s">
        <v>6091</v>
      </c>
      <c r="B358" s="46" t="s">
        <v>6092</v>
      </c>
      <c r="C358" s="46" t="s">
        <v>6093</v>
      </c>
      <c r="D358" s="45" t="s">
        <v>5083</v>
      </c>
      <c r="E358" s="47">
        <v>415.6</v>
      </c>
      <c r="F358" s="48">
        <v>84</v>
      </c>
      <c r="G358" s="49">
        <v>3</v>
      </c>
      <c r="H358" s="50">
        <v>44918</v>
      </c>
      <c r="I358" s="45" t="s">
        <v>2184</v>
      </c>
    </row>
    <row r="359" spans="1:9" s="7" customFormat="1" ht="26.1" customHeight="1" x14ac:dyDescent="0.25">
      <c r="A359" s="1" t="s">
        <v>6094</v>
      </c>
      <c r="B359" s="2" t="s">
        <v>6095</v>
      </c>
      <c r="C359" s="2" t="s">
        <v>6095</v>
      </c>
      <c r="D359" s="6" t="s">
        <v>4984</v>
      </c>
      <c r="E359" s="3">
        <v>414.21000000000004</v>
      </c>
      <c r="F359" s="4">
        <v>64</v>
      </c>
      <c r="G359" s="4">
        <v>1</v>
      </c>
      <c r="H359" s="5">
        <v>44869</v>
      </c>
      <c r="I359" s="6" t="s">
        <v>4</v>
      </c>
    </row>
    <row r="360" spans="1:9" ht="26.1" customHeight="1" x14ac:dyDescent="0.25">
      <c r="A360" s="1" t="s">
        <v>6096</v>
      </c>
      <c r="B360" s="2" t="s">
        <v>6097</v>
      </c>
      <c r="C360" s="2" t="s">
        <v>6097</v>
      </c>
      <c r="D360" s="6" t="s">
        <v>4984</v>
      </c>
      <c r="E360" s="3">
        <v>408.65</v>
      </c>
      <c r="F360" s="4">
        <v>108</v>
      </c>
      <c r="G360" s="4">
        <v>3</v>
      </c>
      <c r="H360" s="5">
        <v>45026</v>
      </c>
      <c r="I360" s="6" t="s">
        <v>220</v>
      </c>
    </row>
    <row r="361" spans="1:9" ht="26.1" customHeight="1" x14ac:dyDescent="0.25">
      <c r="A361" s="1" t="s">
        <v>6098</v>
      </c>
      <c r="B361" s="17" t="s">
        <v>6099</v>
      </c>
      <c r="C361" s="2" t="s">
        <v>6100</v>
      </c>
      <c r="D361" s="6" t="s">
        <v>4970</v>
      </c>
      <c r="E361" s="3">
        <v>402.72</v>
      </c>
      <c r="F361" s="4">
        <v>65</v>
      </c>
      <c r="G361" s="4">
        <v>2</v>
      </c>
      <c r="H361" s="5">
        <v>45058</v>
      </c>
      <c r="I361" s="6" t="s">
        <v>5459</v>
      </c>
    </row>
    <row r="362" spans="1:9" s="7" customFormat="1" ht="26.1" customHeight="1" x14ac:dyDescent="0.25">
      <c r="A362" s="1" t="s">
        <v>6101</v>
      </c>
      <c r="B362" s="13" t="s">
        <v>6102</v>
      </c>
      <c r="C362" s="13" t="s">
        <v>6103</v>
      </c>
      <c r="D362" s="6" t="s">
        <v>4970</v>
      </c>
      <c r="E362" s="3">
        <v>397.5</v>
      </c>
      <c r="F362" s="4">
        <v>60</v>
      </c>
      <c r="G362" s="8">
        <v>1</v>
      </c>
      <c r="H362" s="5">
        <v>44820</v>
      </c>
      <c r="I362" s="6" t="s">
        <v>10</v>
      </c>
    </row>
    <row r="363" spans="1:9" ht="26.1" customHeight="1" x14ac:dyDescent="0.25">
      <c r="A363" s="1" t="s">
        <v>6104</v>
      </c>
      <c r="B363" s="2" t="s">
        <v>6105</v>
      </c>
      <c r="C363" s="2" t="s">
        <v>6106</v>
      </c>
      <c r="D363" s="6" t="s">
        <v>5083</v>
      </c>
      <c r="E363" s="3">
        <v>395.18</v>
      </c>
      <c r="F363" s="4">
        <v>80</v>
      </c>
      <c r="G363" s="4">
        <v>5</v>
      </c>
      <c r="H363" s="5">
        <v>45170</v>
      </c>
      <c r="I363" s="18" t="s">
        <v>2184</v>
      </c>
    </row>
    <row r="364" spans="1:9" s="7" customFormat="1" ht="26.1" customHeight="1" x14ac:dyDescent="0.25">
      <c r="A364" s="1" t="s">
        <v>6107</v>
      </c>
      <c r="B364" s="2" t="s">
        <v>6108</v>
      </c>
      <c r="C364" s="2" t="s">
        <v>6109</v>
      </c>
      <c r="D364" s="6" t="s">
        <v>4970</v>
      </c>
      <c r="E364" s="3">
        <v>390</v>
      </c>
      <c r="F364" s="4">
        <v>121</v>
      </c>
      <c r="G364" s="4">
        <v>1</v>
      </c>
      <c r="H364" s="5">
        <v>44323</v>
      </c>
      <c r="I364" s="6" t="s">
        <v>16</v>
      </c>
    </row>
    <row r="365" spans="1:9" ht="26.1" customHeight="1" x14ac:dyDescent="0.25">
      <c r="A365" s="1" t="s">
        <v>6110</v>
      </c>
      <c r="B365" s="2" t="s">
        <v>6111</v>
      </c>
      <c r="C365" s="2" t="s">
        <v>6112</v>
      </c>
      <c r="D365" s="6" t="s">
        <v>5083</v>
      </c>
      <c r="E365" s="3">
        <v>379.3</v>
      </c>
      <c r="F365" s="4">
        <v>79</v>
      </c>
      <c r="G365" s="4">
        <v>4</v>
      </c>
      <c r="H365" s="5">
        <v>45012</v>
      </c>
      <c r="I365" s="6" t="s">
        <v>220</v>
      </c>
    </row>
    <row r="366" spans="1:9" ht="26.1" customHeight="1" x14ac:dyDescent="0.25">
      <c r="A366" s="1" t="s">
        <v>6113</v>
      </c>
      <c r="B366" s="2" t="s">
        <v>6114</v>
      </c>
      <c r="C366" s="2" t="s">
        <v>6115</v>
      </c>
      <c r="D366" s="6" t="s">
        <v>6116</v>
      </c>
      <c r="E366" s="3">
        <v>342</v>
      </c>
      <c r="F366" s="4">
        <v>60</v>
      </c>
      <c r="G366" s="8">
        <v>3</v>
      </c>
      <c r="H366" s="5">
        <v>45256</v>
      </c>
      <c r="I366" s="6" t="s">
        <v>3431</v>
      </c>
    </row>
    <row r="367" spans="1:9" s="7" customFormat="1" ht="26.1" customHeight="1" x14ac:dyDescent="0.25">
      <c r="A367" s="1" t="s">
        <v>6117</v>
      </c>
      <c r="B367" s="2" t="s">
        <v>6118</v>
      </c>
      <c r="C367" s="2" t="s">
        <v>6119</v>
      </c>
      <c r="D367" s="6" t="s">
        <v>6120</v>
      </c>
      <c r="E367" s="3">
        <v>328.4</v>
      </c>
      <c r="F367" s="4">
        <v>92</v>
      </c>
      <c r="G367" s="4">
        <v>1</v>
      </c>
      <c r="H367" s="5">
        <v>43748</v>
      </c>
      <c r="I367" s="6" t="s">
        <v>3431</v>
      </c>
    </row>
    <row r="368" spans="1:9" s="7" customFormat="1" ht="26.1" customHeight="1" x14ac:dyDescent="0.25">
      <c r="A368" s="1" t="s">
        <v>6121</v>
      </c>
      <c r="B368" s="2" t="s">
        <v>6122</v>
      </c>
      <c r="C368" s="2" t="s">
        <v>6122</v>
      </c>
      <c r="D368" s="6" t="s">
        <v>4984</v>
      </c>
      <c r="E368" s="3">
        <v>308</v>
      </c>
      <c r="F368" s="4">
        <v>50</v>
      </c>
      <c r="G368" s="4">
        <v>1</v>
      </c>
      <c r="H368" s="5">
        <v>42790</v>
      </c>
      <c r="I368" s="6" t="s">
        <v>4</v>
      </c>
    </row>
    <row r="369" spans="1:9" s="7" customFormat="1" ht="26.1" customHeight="1" x14ac:dyDescent="0.25">
      <c r="A369" s="1" t="s">
        <v>6123</v>
      </c>
      <c r="B369" s="2" t="s">
        <v>6124</v>
      </c>
      <c r="C369" s="2" t="s">
        <v>6125</v>
      </c>
      <c r="D369" s="6" t="s">
        <v>5558</v>
      </c>
      <c r="E369" s="3">
        <v>295</v>
      </c>
      <c r="F369" s="4">
        <v>59</v>
      </c>
      <c r="G369" s="4">
        <v>1</v>
      </c>
      <c r="H369" s="5">
        <v>44673</v>
      </c>
      <c r="I369" s="6" t="s">
        <v>2184</v>
      </c>
    </row>
    <row r="370" spans="1:9" ht="26.1" customHeight="1" x14ac:dyDescent="0.25">
      <c r="A370" s="1" t="s">
        <v>6126</v>
      </c>
      <c r="B370" s="2" t="s">
        <v>6127</v>
      </c>
      <c r="C370" s="9" t="s">
        <v>6128</v>
      </c>
      <c r="D370" s="6" t="s">
        <v>6129</v>
      </c>
      <c r="E370" s="3">
        <v>291.75</v>
      </c>
      <c r="F370" s="4">
        <v>60</v>
      </c>
      <c r="G370" s="4">
        <v>5</v>
      </c>
      <c r="H370" s="5">
        <v>44988</v>
      </c>
      <c r="I370" s="6" t="s">
        <v>489</v>
      </c>
    </row>
    <row r="371" spans="1:9" s="7" customFormat="1" ht="26.1" customHeight="1" x14ac:dyDescent="0.25">
      <c r="A371" s="1" t="s">
        <v>6130</v>
      </c>
      <c r="B371" s="2" t="s">
        <v>6131</v>
      </c>
      <c r="C371" s="2" t="s">
        <v>6131</v>
      </c>
      <c r="D371" s="6" t="s">
        <v>4984</v>
      </c>
      <c r="E371" s="3">
        <v>276</v>
      </c>
      <c r="F371" s="4">
        <v>46</v>
      </c>
      <c r="G371" s="4">
        <v>1</v>
      </c>
      <c r="H371" s="5">
        <v>44659</v>
      </c>
      <c r="I371" s="18" t="s">
        <v>220</v>
      </c>
    </row>
    <row r="372" spans="1:9" ht="26.1" customHeight="1" x14ac:dyDescent="0.25">
      <c r="A372" s="1" t="s">
        <v>6132</v>
      </c>
      <c r="B372" s="10" t="s">
        <v>6133</v>
      </c>
      <c r="C372" s="2" t="s">
        <v>6134</v>
      </c>
      <c r="D372" s="6" t="s">
        <v>4974</v>
      </c>
      <c r="E372" s="3">
        <v>253</v>
      </c>
      <c r="F372" s="4">
        <v>41</v>
      </c>
      <c r="G372" s="8">
        <v>1</v>
      </c>
      <c r="H372" s="5">
        <v>45154</v>
      </c>
      <c r="I372" s="6" t="s">
        <v>220</v>
      </c>
    </row>
    <row r="373" spans="1:9" s="7" customFormat="1" ht="26.1" customHeight="1" x14ac:dyDescent="0.25">
      <c r="A373" s="1" t="s">
        <v>6135</v>
      </c>
      <c r="B373" s="2" t="s">
        <v>6136</v>
      </c>
      <c r="C373" s="2" t="s">
        <v>6137</v>
      </c>
      <c r="D373" s="6" t="s">
        <v>6138</v>
      </c>
      <c r="E373" s="3">
        <v>251.99</v>
      </c>
      <c r="F373" s="4">
        <v>69</v>
      </c>
      <c r="G373" s="8">
        <v>1</v>
      </c>
      <c r="H373" s="5">
        <v>43763</v>
      </c>
      <c r="I373" s="6" t="s">
        <v>2184</v>
      </c>
    </row>
    <row r="374" spans="1:9" s="7" customFormat="1" ht="26.1" customHeight="1" x14ac:dyDescent="0.25">
      <c r="A374" s="1" t="s">
        <v>6139</v>
      </c>
      <c r="B374" s="2" t="s">
        <v>6140</v>
      </c>
      <c r="C374" s="2" t="s">
        <v>6141</v>
      </c>
      <c r="D374" s="6" t="s">
        <v>5083</v>
      </c>
      <c r="E374" s="3">
        <v>226.8</v>
      </c>
      <c r="F374" s="4">
        <v>40</v>
      </c>
      <c r="G374" s="4">
        <v>1</v>
      </c>
      <c r="H374" s="5">
        <v>44393</v>
      </c>
      <c r="I374" s="6" t="s">
        <v>311</v>
      </c>
    </row>
    <row r="375" spans="1:9" s="7" customFormat="1" ht="26.1" customHeight="1" x14ac:dyDescent="0.25">
      <c r="A375" s="1" t="s">
        <v>6142</v>
      </c>
      <c r="B375" s="2" t="s">
        <v>6143</v>
      </c>
      <c r="C375" s="2" t="s">
        <v>6144</v>
      </c>
      <c r="D375" s="6" t="s">
        <v>5282</v>
      </c>
      <c r="E375" s="3">
        <v>201.76</v>
      </c>
      <c r="F375" s="4">
        <v>38</v>
      </c>
      <c r="G375" s="4">
        <v>1</v>
      </c>
      <c r="H375" s="5">
        <v>44533</v>
      </c>
      <c r="I375" s="6" t="s">
        <v>311</v>
      </c>
    </row>
    <row r="376" spans="1:9" ht="26.1" customHeight="1" x14ac:dyDescent="0.25">
      <c r="A376" s="1" t="s">
        <v>6145</v>
      </c>
      <c r="B376" s="2" t="s">
        <v>6146</v>
      </c>
      <c r="C376" s="2" t="s">
        <v>6147</v>
      </c>
      <c r="D376" s="6" t="s">
        <v>5192</v>
      </c>
      <c r="E376" s="3">
        <v>199.46</v>
      </c>
      <c r="F376" s="4">
        <v>43</v>
      </c>
      <c r="G376" s="4">
        <v>1</v>
      </c>
      <c r="H376" s="5">
        <v>45198</v>
      </c>
      <c r="I376" s="6" t="s">
        <v>1864</v>
      </c>
    </row>
    <row r="377" spans="1:9" ht="26.1" customHeight="1" x14ac:dyDescent="0.25">
      <c r="A377" s="1" t="s">
        <v>6148</v>
      </c>
      <c r="B377" s="2" t="s">
        <v>6149</v>
      </c>
      <c r="C377" s="2" t="s">
        <v>6150</v>
      </c>
      <c r="D377" s="6" t="s">
        <v>5083</v>
      </c>
      <c r="E377" s="3">
        <v>193.10000000000002</v>
      </c>
      <c r="F377" s="4">
        <v>28</v>
      </c>
      <c r="G377" s="4">
        <v>2</v>
      </c>
      <c r="H377" s="5">
        <v>45012</v>
      </c>
      <c r="I377" s="6" t="s">
        <v>220</v>
      </c>
    </row>
    <row r="378" spans="1:9" s="7" customFormat="1" ht="26.1" customHeight="1" x14ac:dyDescent="0.25">
      <c r="A378" s="1" t="s">
        <v>6151</v>
      </c>
      <c r="B378" s="2" t="s">
        <v>6152</v>
      </c>
      <c r="C378" s="2" t="s">
        <v>6153</v>
      </c>
      <c r="D378" s="6" t="s">
        <v>5715</v>
      </c>
      <c r="E378" s="3">
        <v>189</v>
      </c>
      <c r="F378" s="4">
        <v>36</v>
      </c>
      <c r="G378" s="8">
        <v>3</v>
      </c>
      <c r="H378" s="5">
        <v>44904</v>
      </c>
      <c r="I378" s="6" t="s">
        <v>439</v>
      </c>
    </row>
    <row r="379" spans="1:9" ht="26.1" customHeight="1" x14ac:dyDescent="0.25">
      <c r="A379" s="1" t="s">
        <v>6154</v>
      </c>
      <c r="B379" s="2" t="s">
        <v>6155</v>
      </c>
      <c r="C379" s="2" t="s">
        <v>6155</v>
      </c>
      <c r="D379" s="6" t="s">
        <v>6156</v>
      </c>
      <c r="E379" s="3">
        <v>179.9</v>
      </c>
      <c r="F379" s="4">
        <v>32</v>
      </c>
      <c r="G379" s="4">
        <v>1</v>
      </c>
      <c r="H379" s="5">
        <v>45012</v>
      </c>
      <c r="I379" s="6" t="s">
        <v>220</v>
      </c>
    </row>
    <row r="380" spans="1:9" s="7" customFormat="1" ht="26.1" customHeight="1" x14ac:dyDescent="0.25">
      <c r="A380" s="1" t="s">
        <v>6157</v>
      </c>
      <c r="B380" s="2" t="s">
        <v>6158</v>
      </c>
      <c r="C380" s="2" t="s">
        <v>6159</v>
      </c>
      <c r="D380" s="6" t="s">
        <v>4970</v>
      </c>
      <c r="E380" s="3">
        <v>177.4</v>
      </c>
      <c r="F380" s="4">
        <v>26</v>
      </c>
      <c r="G380" s="8">
        <v>2</v>
      </c>
      <c r="H380" s="5">
        <v>44890</v>
      </c>
      <c r="I380" s="6" t="s">
        <v>25</v>
      </c>
    </row>
    <row r="381" spans="1:9" s="7" customFormat="1" ht="26.1" customHeight="1" x14ac:dyDescent="0.25">
      <c r="A381" s="1" t="s">
        <v>6160</v>
      </c>
      <c r="B381" s="2" t="s">
        <v>6161</v>
      </c>
      <c r="C381" s="2" t="s">
        <v>6162</v>
      </c>
      <c r="D381" s="6" t="s">
        <v>5282</v>
      </c>
      <c r="E381" s="3">
        <v>176.95</v>
      </c>
      <c r="F381" s="4">
        <v>32</v>
      </c>
      <c r="G381" s="4">
        <v>1</v>
      </c>
      <c r="H381" s="5">
        <v>43574</v>
      </c>
      <c r="I381" s="6" t="s">
        <v>220</v>
      </c>
    </row>
    <row r="382" spans="1:9" ht="26.1" customHeight="1" x14ac:dyDescent="0.25">
      <c r="A382" s="1" t="s">
        <v>6163</v>
      </c>
      <c r="B382" s="2" t="s">
        <v>6164</v>
      </c>
      <c r="C382" s="2" t="s">
        <v>6165</v>
      </c>
      <c r="D382" s="6" t="s">
        <v>5083</v>
      </c>
      <c r="E382" s="3">
        <v>166.8</v>
      </c>
      <c r="F382" s="4">
        <v>28</v>
      </c>
      <c r="G382" s="4">
        <v>5</v>
      </c>
      <c r="H382" s="5">
        <v>45044</v>
      </c>
      <c r="I382" s="6" t="s">
        <v>3431</v>
      </c>
    </row>
    <row r="383" spans="1:9" s="7" customFormat="1" ht="26.1" customHeight="1" x14ac:dyDescent="0.25">
      <c r="A383" s="1" t="s">
        <v>6166</v>
      </c>
      <c r="B383" s="2" t="s">
        <v>6167</v>
      </c>
      <c r="C383" s="2" t="s">
        <v>6168</v>
      </c>
      <c r="D383" s="6" t="s">
        <v>5083</v>
      </c>
      <c r="E383" s="3">
        <v>165</v>
      </c>
      <c r="F383" s="4">
        <v>33</v>
      </c>
      <c r="G383" s="4">
        <v>1</v>
      </c>
      <c r="H383" s="5">
        <v>44655</v>
      </c>
      <c r="I383" s="6" t="s">
        <v>220</v>
      </c>
    </row>
    <row r="384" spans="1:9" ht="26.1" customHeight="1" x14ac:dyDescent="0.25">
      <c r="A384" s="1" t="s">
        <v>6169</v>
      </c>
      <c r="B384" s="2" t="s">
        <v>6170</v>
      </c>
      <c r="C384" s="2" t="s">
        <v>6170</v>
      </c>
      <c r="D384" s="6" t="s">
        <v>5673</v>
      </c>
      <c r="E384" s="3">
        <v>161.9</v>
      </c>
      <c r="F384" s="4">
        <v>28</v>
      </c>
      <c r="G384" s="4">
        <v>4</v>
      </c>
      <c r="H384" s="5">
        <v>45114</v>
      </c>
      <c r="I384" s="6" t="s">
        <v>1864</v>
      </c>
    </row>
    <row r="385" spans="1:9" ht="26.1" customHeight="1" x14ac:dyDescent="0.25">
      <c r="A385" s="1" t="s">
        <v>6171</v>
      </c>
      <c r="B385" s="2" t="s">
        <v>6172</v>
      </c>
      <c r="C385" s="2" t="s">
        <v>6173</v>
      </c>
      <c r="D385" s="6" t="s">
        <v>5083</v>
      </c>
      <c r="E385" s="3">
        <v>159.9</v>
      </c>
      <c r="F385" s="4">
        <v>46</v>
      </c>
      <c r="G385" s="4">
        <v>2</v>
      </c>
      <c r="H385" s="5">
        <v>45191</v>
      </c>
      <c r="I385" s="6" t="s">
        <v>1864</v>
      </c>
    </row>
    <row r="386" spans="1:9" s="7" customFormat="1" ht="26.1" customHeight="1" x14ac:dyDescent="0.25">
      <c r="A386" s="1" t="s">
        <v>6174</v>
      </c>
      <c r="B386" s="2" t="s">
        <v>6175</v>
      </c>
      <c r="C386" s="2" t="s">
        <v>6176</v>
      </c>
      <c r="D386" s="6" t="s">
        <v>5673</v>
      </c>
      <c r="E386" s="3">
        <v>154</v>
      </c>
      <c r="F386" s="4">
        <v>43</v>
      </c>
      <c r="G386" s="4">
        <v>1</v>
      </c>
      <c r="H386" s="5">
        <v>44007</v>
      </c>
      <c r="I386" s="6" t="s">
        <v>3194</v>
      </c>
    </row>
    <row r="387" spans="1:9" s="7" customFormat="1" ht="26.1" customHeight="1" x14ac:dyDescent="0.25">
      <c r="A387" s="1" t="s">
        <v>6177</v>
      </c>
      <c r="B387" s="2" t="s">
        <v>804</v>
      </c>
      <c r="C387" s="2" t="s">
        <v>6178</v>
      </c>
      <c r="D387" s="6" t="s">
        <v>4970</v>
      </c>
      <c r="E387" s="3">
        <v>150</v>
      </c>
      <c r="F387" s="4">
        <v>50</v>
      </c>
      <c r="G387" s="4">
        <v>1</v>
      </c>
      <c r="H387" s="5">
        <v>43056</v>
      </c>
      <c r="I387" s="6" t="s">
        <v>4</v>
      </c>
    </row>
    <row r="388" spans="1:9" ht="26.1" customHeight="1" x14ac:dyDescent="0.25">
      <c r="A388" s="1" t="s">
        <v>6179</v>
      </c>
      <c r="B388" s="2" t="s">
        <v>6180</v>
      </c>
      <c r="C388" s="2" t="s">
        <v>6181</v>
      </c>
      <c r="D388" s="6" t="s">
        <v>5083</v>
      </c>
      <c r="E388" s="3">
        <v>142.4</v>
      </c>
      <c r="F388" s="4">
        <v>26</v>
      </c>
      <c r="G388" s="8">
        <v>2</v>
      </c>
      <c r="H388" s="5">
        <v>45233</v>
      </c>
      <c r="I388" s="6" t="s">
        <v>2184</v>
      </c>
    </row>
    <row r="389" spans="1:9" s="7" customFormat="1" ht="26.1" customHeight="1" x14ac:dyDescent="0.25">
      <c r="A389" s="1" t="s">
        <v>6182</v>
      </c>
      <c r="B389" s="2" t="s">
        <v>6183</v>
      </c>
      <c r="C389" s="2" t="s">
        <v>6184</v>
      </c>
      <c r="D389" s="6" t="s">
        <v>4984</v>
      </c>
      <c r="E389" s="3">
        <v>142</v>
      </c>
      <c r="F389" s="4">
        <v>44</v>
      </c>
      <c r="G389" s="8">
        <v>1</v>
      </c>
      <c r="H389" s="5">
        <v>43385</v>
      </c>
      <c r="I389" s="6" t="s">
        <v>4</v>
      </c>
    </row>
    <row r="390" spans="1:9" s="7" customFormat="1" ht="26.1" customHeight="1" x14ac:dyDescent="0.25">
      <c r="A390" s="1" t="s">
        <v>6185</v>
      </c>
      <c r="B390" s="2" t="s">
        <v>6186</v>
      </c>
      <c r="C390" s="2" t="s">
        <v>6187</v>
      </c>
      <c r="D390" s="6" t="s">
        <v>6188</v>
      </c>
      <c r="E390" s="3">
        <v>135</v>
      </c>
      <c r="F390" s="4">
        <v>27</v>
      </c>
      <c r="G390" s="4">
        <v>1</v>
      </c>
      <c r="H390" s="5">
        <v>43202</v>
      </c>
      <c r="I390" s="6" t="s">
        <v>3194</v>
      </c>
    </row>
    <row r="391" spans="1:9" ht="26.1" customHeight="1" x14ac:dyDescent="0.25">
      <c r="A391" s="1" t="s">
        <v>6189</v>
      </c>
      <c r="B391" s="2" t="s">
        <v>6190</v>
      </c>
      <c r="C391" s="2" t="s">
        <v>6190</v>
      </c>
      <c r="D391" s="6" t="s">
        <v>6191</v>
      </c>
      <c r="E391" s="3">
        <v>129</v>
      </c>
      <c r="F391" s="4">
        <v>29</v>
      </c>
      <c r="G391" s="8">
        <v>8</v>
      </c>
      <c r="H391" s="5">
        <v>45084</v>
      </c>
      <c r="I391" s="6" t="s">
        <v>4140</v>
      </c>
    </row>
    <row r="392" spans="1:9" ht="26.1" customHeight="1" x14ac:dyDescent="0.25">
      <c r="A392" s="1" t="s">
        <v>6192</v>
      </c>
      <c r="B392" s="2" t="s">
        <v>6193</v>
      </c>
      <c r="C392" s="2" t="s">
        <v>6194</v>
      </c>
      <c r="D392" s="6" t="s">
        <v>5120</v>
      </c>
      <c r="E392" s="3">
        <v>126.8</v>
      </c>
      <c r="F392" s="4">
        <v>22</v>
      </c>
      <c r="G392" s="4">
        <v>1</v>
      </c>
      <c r="H392" s="5">
        <v>45012</v>
      </c>
      <c r="I392" s="6" t="s">
        <v>220</v>
      </c>
    </row>
    <row r="393" spans="1:9" s="7" customFormat="1" ht="26.1" customHeight="1" x14ac:dyDescent="0.25">
      <c r="A393" s="1" t="s">
        <v>6195</v>
      </c>
      <c r="B393" s="2" t="s">
        <v>6196</v>
      </c>
      <c r="C393" s="2" t="s">
        <v>6196</v>
      </c>
      <c r="D393" s="6" t="s">
        <v>5083</v>
      </c>
      <c r="E393" s="3">
        <v>120</v>
      </c>
      <c r="F393" s="4">
        <v>20</v>
      </c>
      <c r="G393" s="8">
        <v>1</v>
      </c>
      <c r="H393" s="5">
        <v>44316</v>
      </c>
      <c r="I393" s="6" t="s">
        <v>220</v>
      </c>
    </row>
    <row r="394" spans="1:9" s="7" customFormat="1" ht="26.1" customHeight="1" x14ac:dyDescent="0.25">
      <c r="A394" s="1" t="s">
        <v>6197</v>
      </c>
      <c r="B394" s="2" t="s">
        <v>6198</v>
      </c>
      <c r="C394" s="2" t="s">
        <v>6198</v>
      </c>
      <c r="D394" s="6" t="s">
        <v>6199</v>
      </c>
      <c r="E394" s="3">
        <v>114</v>
      </c>
      <c r="F394" s="4">
        <v>19</v>
      </c>
      <c r="G394" s="4">
        <v>1</v>
      </c>
      <c r="H394" s="5">
        <v>44316</v>
      </c>
      <c r="I394" s="6" t="s">
        <v>220</v>
      </c>
    </row>
    <row r="395" spans="1:9" s="7" customFormat="1" ht="25.5" customHeight="1" x14ac:dyDescent="0.25">
      <c r="A395" s="1" t="s">
        <v>6200</v>
      </c>
      <c r="B395" s="2" t="s">
        <v>6201</v>
      </c>
      <c r="C395" s="2" t="s">
        <v>6202</v>
      </c>
      <c r="D395" s="6" t="s">
        <v>5282</v>
      </c>
      <c r="E395" s="3">
        <v>109.35</v>
      </c>
      <c r="F395" s="4">
        <v>19</v>
      </c>
      <c r="G395" s="4">
        <v>1</v>
      </c>
      <c r="H395" s="5">
        <v>44655</v>
      </c>
      <c r="I395" s="6" t="s">
        <v>220</v>
      </c>
    </row>
    <row r="396" spans="1:9" s="7" customFormat="1" ht="26.1" customHeight="1" x14ac:dyDescent="0.25">
      <c r="A396" s="1" t="s">
        <v>6203</v>
      </c>
      <c r="B396" s="2" t="s">
        <v>6204</v>
      </c>
      <c r="C396" s="2" t="s">
        <v>6205</v>
      </c>
      <c r="D396" s="6" t="s">
        <v>4970</v>
      </c>
      <c r="E396" s="3">
        <v>100</v>
      </c>
      <c r="F396" s="4">
        <v>20</v>
      </c>
      <c r="G396" s="4">
        <v>1</v>
      </c>
      <c r="H396" s="5">
        <v>44792</v>
      </c>
      <c r="I396" s="6" t="s">
        <v>505</v>
      </c>
    </row>
    <row r="397" spans="1:9" s="7" customFormat="1" ht="26.1" customHeight="1" x14ac:dyDescent="0.25">
      <c r="A397" s="1" t="s">
        <v>6206</v>
      </c>
      <c r="B397" s="51" t="s">
        <v>6207</v>
      </c>
      <c r="C397" s="51" t="s">
        <v>6208</v>
      </c>
      <c r="D397" s="45" t="s">
        <v>5083</v>
      </c>
      <c r="E397" s="47">
        <v>92.5</v>
      </c>
      <c r="F397" s="48">
        <v>17</v>
      </c>
      <c r="G397" s="48">
        <v>1</v>
      </c>
      <c r="H397" s="50">
        <v>43196</v>
      </c>
      <c r="I397" s="45" t="s">
        <v>220</v>
      </c>
    </row>
    <row r="398" spans="1:9" s="7" customFormat="1" ht="26.1" customHeight="1" x14ac:dyDescent="0.25">
      <c r="A398" s="1" t="s">
        <v>6209</v>
      </c>
      <c r="B398" s="51" t="s">
        <v>6210</v>
      </c>
      <c r="C398" s="51" t="s">
        <v>6210</v>
      </c>
      <c r="D398" s="45" t="s">
        <v>5083</v>
      </c>
      <c r="E398" s="47">
        <v>90</v>
      </c>
      <c r="F398" s="48">
        <v>18</v>
      </c>
      <c r="G398" s="49">
        <v>1</v>
      </c>
      <c r="H398" s="50">
        <v>44071</v>
      </c>
      <c r="I398" s="45" t="s">
        <v>2155</v>
      </c>
    </row>
    <row r="399" spans="1:9" s="7" customFormat="1" ht="26.1" customHeight="1" x14ac:dyDescent="0.25">
      <c r="A399" s="1" t="s">
        <v>6211</v>
      </c>
      <c r="B399" s="2" t="s">
        <v>6212</v>
      </c>
      <c r="C399" s="2" t="s">
        <v>6213</v>
      </c>
      <c r="D399" s="6" t="s">
        <v>5083</v>
      </c>
      <c r="E399" s="47">
        <v>90</v>
      </c>
      <c r="F399" s="48">
        <v>20</v>
      </c>
      <c r="G399" s="49">
        <v>1</v>
      </c>
      <c r="H399" s="50">
        <v>43868</v>
      </c>
      <c r="I399" s="45" t="s">
        <v>505</v>
      </c>
    </row>
    <row r="400" spans="1:9" s="7" customFormat="1" ht="26.1" customHeight="1" x14ac:dyDescent="0.25">
      <c r="A400" s="1" t="s">
        <v>6214</v>
      </c>
      <c r="B400" s="2" t="s">
        <v>6215</v>
      </c>
      <c r="C400" s="2" t="s">
        <v>6216</v>
      </c>
      <c r="D400" s="6" t="s">
        <v>5337</v>
      </c>
      <c r="E400" s="3">
        <v>72</v>
      </c>
      <c r="F400" s="4">
        <v>15</v>
      </c>
      <c r="G400" s="4">
        <v>1</v>
      </c>
      <c r="H400" s="5">
        <v>42832</v>
      </c>
      <c r="I400" s="6" t="s">
        <v>220</v>
      </c>
    </row>
    <row r="401" spans="1:9" s="7" customFormat="1" ht="26.1" customHeight="1" x14ac:dyDescent="0.25">
      <c r="A401" s="1" t="s">
        <v>6217</v>
      </c>
      <c r="B401" s="2" t="s">
        <v>6218</v>
      </c>
      <c r="C401" s="2" t="s">
        <v>6219</v>
      </c>
      <c r="D401" s="6" t="s">
        <v>5558</v>
      </c>
      <c r="E401" s="3">
        <v>50.46</v>
      </c>
      <c r="F401" s="4">
        <v>11</v>
      </c>
      <c r="G401" s="4">
        <v>1</v>
      </c>
      <c r="H401" s="5">
        <v>43112</v>
      </c>
      <c r="I401" s="45" t="s">
        <v>2184</v>
      </c>
    </row>
    <row r="402" spans="1:9" s="7" customFormat="1" ht="26.1" customHeight="1" x14ac:dyDescent="0.25">
      <c r="A402" s="1" t="s">
        <v>6220</v>
      </c>
      <c r="B402" s="2" t="s">
        <v>6221</v>
      </c>
      <c r="C402" s="2" t="s">
        <v>6222</v>
      </c>
      <c r="D402" s="6" t="s">
        <v>5688</v>
      </c>
      <c r="E402" s="3">
        <v>44</v>
      </c>
      <c r="F402" s="4">
        <v>14</v>
      </c>
      <c r="G402" s="8">
        <v>1</v>
      </c>
      <c r="H402" s="5">
        <v>44008</v>
      </c>
      <c r="I402" s="45" t="s">
        <v>220</v>
      </c>
    </row>
    <row r="403" spans="1:9" s="7" customFormat="1" ht="26.1" customHeight="1" x14ac:dyDescent="0.25">
      <c r="A403" s="1" t="s">
        <v>6223</v>
      </c>
      <c r="B403" s="2" t="s">
        <v>6224</v>
      </c>
      <c r="C403" s="2" t="s">
        <v>6225</v>
      </c>
      <c r="D403" s="6" t="s">
        <v>5083</v>
      </c>
      <c r="E403" s="3">
        <v>17.91</v>
      </c>
      <c r="F403" s="4">
        <v>9</v>
      </c>
      <c r="G403" s="4">
        <v>1</v>
      </c>
      <c r="H403" s="5">
        <v>43707</v>
      </c>
      <c r="I403" s="18" t="s">
        <v>2184</v>
      </c>
    </row>
    <row r="404" spans="1:9" ht="26.1" customHeight="1" x14ac:dyDescent="0.25">
      <c r="A404" s="1" t="s">
        <v>6226</v>
      </c>
      <c r="B404" s="2" t="s">
        <v>6227</v>
      </c>
      <c r="C404" s="2" t="s">
        <v>6228</v>
      </c>
      <c r="D404" s="6" t="s">
        <v>5083</v>
      </c>
      <c r="E404" s="3">
        <v>4.8</v>
      </c>
      <c r="F404" s="4">
        <v>1</v>
      </c>
      <c r="G404" s="8">
        <v>1</v>
      </c>
      <c r="H404" s="5">
        <v>45093</v>
      </c>
      <c r="I404" s="6" t="s">
        <v>220</v>
      </c>
    </row>
    <row r="405" spans="1:9" ht="26.25" customHeight="1" thickBot="1" x14ac:dyDescent="0.3">
      <c r="A405" s="25"/>
      <c r="B405" s="22"/>
      <c r="C405" s="22"/>
      <c r="D405" s="26"/>
      <c r="E405" s="23"/>
      <c r="F405" s="24"/>
      <c r="G405" s="27"/>
      <c r="H405" s="28"/>
      <c r="I405" s="26"/>
    </row>
    <row r="406" spans="1:9" ht="26.1" customHeight="1" thickBot="1" x14ac:dyDescent="0.3">
      <c r="A406" s="25"/>
      <c r="B406" s="22"/>
      <c r="C406" s="22"/>
      <c r="D406" s="65"/>
      <c r="E406" s="66">
        <f>SUM(E3:E405)</f>
        <v>21473754.779999994</v>
      </c>
      <c r="F406" s="67">
        <f>SUM(F3:F405)</f>
        <v>3449159</v>
      </c>
      <c r="G406" s="68"/>
      <c r="H406" s="28"/>
      <c r="I406" s="26"/>
    </row>
    <row r="407" spans="1:9" ht="15.75" thickBot="1" x14ac:dyDescent="0.3">
      <c r="A407" s="25"/>
      <c r="B407" s="22"/>
      <c r="C407" s="22"/>
      <c r="D407" s="65"/>
      <c r="E407" s="69"/>
      <c r="F407" s="68"/>
      <c r="G407" s="68"/>
      <c r="H407" s="28"/>
      <c r="I407" s="26"/>
    </row>
    <row r="408" spans="1:9" x14ac:dyDescent="0.25">
      <c r="A408" s="25"/>
      <c r="B408" s="22"/>
      <c r="C408" s="22"/>
      <c r="D408" s="104" t="s">
        <v>5609</v>
      </c>
      <c r="E408" s="70">
        <f>[1]Sausis!E61</f>
        <v>3107180.9399999995</v>
      </c>
      <c r="F408" s="71">
        <f>[1]Sausis!F61</f>
        <v>477083</v>
      </c>
      <c r="G408" s="72"/>
      <c r="H408" s="28"/>
      <c r="I408" s="26"/>
    </row>
    <row r="409" spans="1:9" x14ac:dyDescent="0.25">
      <c r="A409" s="25"/>
      <c r="B409" s="22"/>
      <c r="C409" s="22"/>
      <c r="D409" s="106" t="s">
        <v>6229</v>
      </c>
      <c r="E409" s="73">
        <f>[1]Vasaris!E84</f>
        <v>1996698.6699999995</v>
      </c>
      <c r="F409" s="74">
        <f>[1]Vasaris!F84</f>
        <v>313289</v>
      </c>
      <c r="G409" s="72"/>
      <c r="H409" s="28"/>
      <c r="I409" s="26"/>
    </row>
    <row r="410" spans="1:9" x14ac:dyDescent="0.25">
      <c r="A410" s="25"/>
      <c r="B410" s="22"/>
      <c r="C410" s="22"/>
      <c r="D410" s="106" t="s">
        <v>6230</v>
      </c>
      <c r="E410" s="73">
        <f>[1]Kovas!E108</f>
        <v>1437491.65</v>
      </c>
      <c r="F410" s="74">
        <f>[1]Kovas!F108</f>
        <v>232279.5</v>
      </c>
      <c r="G410" s="72"/>
      <c r="H410" s="28"/>
      <c r="I410" s="26"/>
    </row>
    <row r="411" spans="1:9" x14ac:dyDescent="0.25">
      <c r="A411" s="25"/>
      <c r="B411" s="22"/>
      <c r="C411" s="22"/>
      <c r="D411" s="106" t="s">
        <v>6231</v>
      </c>
      <c r="E411" s="73">
        <f>[1]Balandis!E111</f>
        <v>1513876.0300000005</v>
      </c>
      <c r="F411" s="75">
        <f>[1]Balandis!F111</f>
        <v>258387.5</v>
      </c>
      <c r="G411" s="72"/>
      <c r="H411" s="28"/>
      <c r="I411" s="26"/>
    </row>
    <row r="412" spans="1:9" x14ac:dyDescent="0.25">
      <c r="A412" s="25"/>
      <c r="B412" s="22"/>
      <c r="C412" s="22"/>
      <c r="D412" s="106" t="s">
        <v>6232</v>
      </c>
      <c r="E412" s="73">
        <f>[1]Gegužė!E93</f>
        <v>970009.38999999978</v>
      </c>
      <c r="F412" s="74">
        <f>[1]Gegužė!F93</f>
        <v>155677</v>
      </c>
      <c r="G412" s="72"/>
      <c r="H412" s="28"/>
      <c r="I412" s="26"/>
    </row>
    <row r="413" spans="1:9" x14ac:dyDescent="0.25">
      <c r="A413" s="25"/>
      <c r="B413" s="22"/>
      <c r="C413" s="22"/>
      <c r="D413" s="106" t="s">
        <v>6233</v>
      </c>
      <c r="E413" s="73">
        <f>[1]Birželis!E100</f>
        <v>1240797.5199999991</v>
      </c>
      <c r="F413" s="74">
        <f>[1]Birželis!F100</f>
        <v>219300</v>
      </c>
      <c r="G413" s="72"/>
      <c r="H413" s="28"/>
      <c r="I413" s="26"/>
    </row>
    <row r="414" spans="1:9" x14ac:dyDescent="0.25">
      <c r="A414" s="25"/>
      <c r="B414" s="22"/>
      <c r="C414" s="22"/>
      <c r="D414" s="106" t="s">
        <v>6234</v>
      </c>
      <c r="E414" s="73">
        <f>[1]Liepa!E72</f>
        <v>2301483.06</v>
      </c>
      <c r="F414" s="75">
        <f>[1]Liepa!F72</f>
        <v>365972</v>
      </c>
      <c r="G414" s="72"/>
      <c r="H414" s="28"/>
      <c r="I414" s="26"/>
    </row>
    <row r="415" spans="1:9" x14ac:dyDescent="0.25">
      <c r="A415" s="25"/>
      <c r="B415" s="22"/>
      <c r="C415" s="22"/>
      <c r="D415" s="106" t="s">
        <v>6235</v>
      </c>
      <c r="E415" s="73">
        <f>[1]Rugpjūtis!E72</f>
        <v>1893036.0000000002</v>
      </c>
      <c r="F415" s="75">
        <f>[1]Rugpjūtis!F72</f>
        <v>310592</v>
      </c>
      <c r="G415" s="72"/>
      <c r="H415" s="28"/>
      <c r="I415" s="26"/>
    </row>
    <row r="416" spans="1:9" x14ac:dyDescent="0.25">
      <c r="A416" s="25"/>
      <c r="B416" s="22"/>
      <c r="C416" s="22"/>
      <c r="D416" s="106" t="s">
        <v>6236</v>
      </c>
      <c r="E416" s="73">
        <f>[1]Rugsėjis!E72</f>
        <v>1287881.5100000002</v>
      </c>
      <c r="F416" s="75">
        <f>[1]Rugsėjis!F72</f>
        <v>204061</v>
      </c>
      <c r="G416" s="72"/>
      <c r="H416" s="28"/>
      <c r="I416" s="26"/>
    </row>
    <row r="417" spans="1:9" x14ac:dyDescent="0.25">
      <c r="A417" s="25"/>
      <c r="B417" s="22"/>
      <c r="C417" s="22"/>
      <c r="D417" s="106" t="s">
        <v>6237</v>
      </c>
      <c r="E417" s="73">
        <f>[1]Spalis!E78</f>
        <v>1908190.06</v>
      </c>
      <c r="F417" s="75">
        <f>[1]Spalis!F78</f>
        <v>311420</v>
      </c>
      <c r="G417" s="72"/>
      <c r="H417" s="28"/>
      <c r="I417" s="26"/>
    </row>
    <row r="418" spans="1:9" x14ac:dyDescent="0.25">
      <c r="A418" s="25"/>
      <c r="B418" s="22"/>
      <c r="C418" s="22"/>
      <c r="D418" s="106" t="s">
        <v>6238</v>
      </c>
      <c r="E418" s="73">
        <f>[1]Lapkritis!E78</f>
        <v>1671321.3499999996</v>
      </c>
      <c r="F418" s="75">
        <f>[1]Lapkritis!F78</f>
        <v>265366</v>
      </c>
      <c r="G418" s="72"/>
      <c r="H418" s="28"/>
      <c r="I418" s="26"/>
    </row>
    <row r="419" spans="1:9" ht="15.75" thickBot="1" x14ac:dyDescent="0.3">
      <c r="D419" s="108" t="s">
        <v>6239</v>
      </c>
      <c r="E419" s="76">
        <f>[1]Gruodis!E88</f>
        <v>2145788.6</v>
      </c>
      <c r="F419" s="77">
        <f>[1]Gruodis!F88</f>
        <v>335732</v>
      </c>
      <c r="G419" s="78"/>
    </row>
    <row r="420" spans="1:9" ht="15.75" thickBot="1" x14ac:dyDescent="0.3">
      <c r="C420" s="32"/>
      <c r="D420" s="111" t="s">
        <v>4956</v>
      </c>
      <c r="E420" s="79">
        <f>SUM(E408:E419)</f>
        <v>21473754.780000001</v>
      </c>
      <c r="F420" s="80">
        <f>SUM(F408:F419)</f>
        <v>3449159</v>
      </c>
      <c r="G420" s="78"/>
    </row>
    <row r="421" spans="1:9" x14ac:dyDescent="0.25">
      <c r="C421" s="32"/>
      <c r="D421" s="83"/>
      <c r="E421" s="81"/>
      <c r="F421" s="82"/>
      <c r="G421" s="78"/>
    </row>
    <row r="422" spans="1:9" hidden="1" x14ac:dyDescent="0.25">
      <c r="C422" s="32"/>
      <c r="D422" s="83"/>
      <c r="E422" s="81"/>
      <c r="F422" s="82"/>
      <c r="G422" s="78"/>
    </row>
    <row r="423" spans="1:9" hidden="1" x14ac:dyDescent="0.25">
      <c r="C423" s="32"/>
    </row>
    <row r="424" spans="1:9" hidden="1" x14ac:dyDescent="0.25">
      <c r="C424" s="32"/>
    </row>
    <row r="425" spans="1:9" hidden="1" x14ac:dyDescent="0.25">
      <c r="C425" s="32"/>
    </row>
    <row r="426" spans="1:9" hidden="1" x14ac:dyDescent="0.25">
      <c r="C426" s="32"/>
    </row>
    <row r="427" spans="1:9" hidden="1" x14ac:dyDescent="0.25">
      <c r="C427" s="32"/>
    </row>
    <row r="428" spans="1:9" hidden="1" x14ac:dyDescent="0.25">
      <c r="C428" s="32"/>
    </row>
    <row r="429" spans="1:9" hidden="1" x14ac:dyDescent="0.25">
      <c r="C429" s="32"/>
    </row>
    <row r="430" spans="1:9" hidden="1" x14ac:dyDescent="0.25">
      <c r="C430" s="32"/>
    </row>
    <row r="431" spans="1:9" hidden="1" x14ac:dyDescent="0.25">
      <c r="C431" s="32"/>
    </row>
    <row r="432" spans="1:9" hidden="1" x14ac:dyDescent="0.25">
      <c r="C432" s="32"/>
    </row>
    <row r="433" x14ac:dyDescent="0.25"/>
    <row r="434" x14ac:dyDescent="0.25"/>
  </sheetData>
  <mergeCells count="1">
    <mergeCell ref="A1:I1"/>
  </mergeCells>
  <phoneticPr fontId="12" type="noConversion"/>
  <conditionalFormatting sqref="C412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EC0B1C-EAF8-4BAF-8BB9-9ABB20BD222C}"/>
</file>

<file path=customXml/itemProps2.xml><?xml version="1.0" encoding="utf-8"?>
<ds:datastoreItem xmlns:ds="http://schemas.openxmlformats.org/officeDocument/2006/customXml" ds:itemID="{FC60E7EA-25B7-421A-B41A-BEF5B700D8FD}"/>
</file>

<file path=customXml/itemProps3.xml><?xml version="1.0" encoding="utf-8"?>
<ds:datastoreItem xmlns:ds="http://schemas.openxmlformats.org/officeDocument/2006/customXml" ds:itemID="{DDE61ED1-7463-4D9C-BE9D-2DE3D44E5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(1993-2024)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 Jucytė</dc:creator>
  <cp:lastModifiedBy>Austė Jucytė</cp:lastModifiedBy>
  <cp:lastPrinted>2024-04-09T12:48:32Z</cp:lastPrinted>
  <dcterms:created xsi:type="dcterms:W3CDTF">2024-01-24T09:59:38Z</dcterms:created>
  <dcterms:modified xsi:type="dcterms:W3CDTF">2025-03-14T13:59:00Z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